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4.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DieseArbeitsmappe" defaultThemeVersion="124226"/>
  <mc:AlternateContent xmlns:mc="http://schemas.openxmlformats.org/markup-compatibility/2006">
    <mc:Choice Requires="x15">
      <x15ac:absPath xmlns:x15ac="http://schemas.microsoft.com/office/spreadsheetml/2010/11/ac" url="O:\TUM\OTTOB\15070_CAMPUS\15070A0001_Städteb_Entwicklung\2_FBT\H\26-004187_Wettbeweblicher Dialog_H2352\01_Vergabe_VgV\03_Vertrag\03_Abschluss_T_zUpload_VP\Honorarangebot\"/>
    </mc:Choice>
  </mc:AlternateContent>
  <xr:revisionPtr revIDLastSave="0" documentId="13_ncr:1_{3BC25F79-07DF-42F6-A265-3FEB1485458D}" xr6:coauthVersionLast="47" xr6:coauthVersionMax="47" xr10:uidLastSave="{00000000-0000-0000-0000-000000000000}"/>
  <bookViews>
    <workbookView xWindow="-108" yWindow="-108" windowWidth="23256" windowHeight="12456" tabRatio="867" activeTab="2" xr2:uid="{00000000-000D-0000-FFFF-FFFF00000000}"/>
  </bookViews>
  <sheets>
    <sheet name="Projektgrundlagen" sheetId="16" r:id="rId1"/>
    <sheet name="D Leistungen" sheetId="25" r:id="rId2"/>
    <sheet name="E Honorarberechnung" sheetId="12" r:id="rId3"/>
    <sheet name="F Honorarübersicht" sheetId="13" state="hidden" r:id="rId4"/>
    <sheet name="G Honorarabrechnung" sheetId="23" state="hidden" r:id="rId5"/>
    <sheet name="Z Preisspiegel" sheetId="26" state="veryHidden" r:id="rId6"/>
  </sheets>
  <definedNames>
    <definedName name="an_summe_angebot">'E Honorarberechnung'!$J$40</definedName>
    <definedName name="_xlnm.Print_Area" localSheetId="1">'D Leistungen'!$A$1:$L$125</definedName>
    <definedName name="_xlnm.Print_Area" localSheetId="2">'E Honorarberechnung'!$A$1:$K$71</definedName>
    <definedName name="_xlnm.Print_Area" localSheetId="3">'F Honorarübersicht'!$A$1:$J$29</definedName>
    <definedName name="_xlnm.Print_Area" localSheetId="4">'G Honorarabrechnung'!$A$1:$J$48</definedName>
    <definedName name="_xlnm.Print_Area" localSheetId="0">Projektgrundlagen!$A$1:$H$40</definedName>
    <definedName name="_xlnm.Print_Titles" localSheetId="1">'D Leistungen'!$1:$12</definedName>
    <definedName name="_xlnm.Print_Titles" localSheetId="2">'E Honorarberechnung'!$1:$13</definedName>
    <definedName name="_xlnm.Print_Titles" localSheetId="3">'F Honorarübersicht'!$1:$10</definedName>
    <definedName name="_xlnm.Print_Titles" localSheetId="4">'G Honorarabrechnung'!$1:$10</definedName>
    <definedName name="Link_E_Honorar">'E Honorarberechnung'!$F$6:$H$6</definedName>
    <definedName name="Link_F_Uebersicht">'F Honorarübersicht'!XFC1048558</definedName>
    <definedName name="Link_G_Abrechnung">'G Honorarabrechnung'!$D$7:$I$7</definedName>
    <definedName name="Link_StBD1_BesLstg">'D Leistungen'!$F$6:$G$6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4" i="25" l="1"/>
  <c r="K78" i="25" l="1"/>
  <c r="K43" i="25"/>
  <c r="K45" i="25"/>
  <c r="K109" i="25" l="1"/>
  <c r="K111" i="25"/>
  <c r="K116" i="25"/>
  <c r="K118" i="25"/>
  <c r="B3" i="25"/>
  <c r="K120" i="25" l="1"/>
  <c r="K113" i="25"/>
  <c r="F3" i="26"/>
  <c r="E3" i="26"/>
  <c r="D3" i="26"/>
  <c r="C3" i="26"/>
  <c r="B3" i="26" l="1"/>
  <c r="B20" i="26" l="1"/>
  <c r="B18" i="26"/>
  <c r="B16" i="26"/>
  <c r="B21" i="26"/>
  <c r="B19" i="26"/>
  <c r="B17" i="26"/>
  <c r="B15" i="26"/>
  <c r="C19" i="26"/>
  <c r="C17" i="26"/>
  <c r="C15" i="26"/>
  <c r="C12" i="26"/>
  <c r="C9" i="26"/>
  <c r="A7" i="16"/>
  <c r="A6" i="16"/>
  <c r="D9" i="13" l="1"/>
  <c r="F9" i="12"/>
  <c r="D8" i="13"/>
  <c r="F8" i="12"/>
  <c r="D7" i="13"/>
  <c r="F7" i="12"/>
  <c r="D6" i="13"/>
  <c r="F6" i="12"/>
  <c r="C26" i="13" l="1"/>
  <c r="C25" i="13"/>
  <c r="C24" i="13"/>
  <c r="C23" i="13"/>
  <c r="C22" i="13"/>
  <c r="C21" i="13"/>
  <c r="C20" i="13"/>
  <c r="C19" i="13"/>
  <c r="K104" i="25"/>
  <c r="K102" i="25"/>
  <c r="K97" i="25"/>
  <c r="K95" i="25"/>
  <c r="K90" i="25"/>
  <c r="K88" i="25"/>
  <c r="K86" i="25"/>
  <c r="K82" i="25"/>
  <c r="K76" i="25"/>
  <c r="K74" i="25"/>
  <c r="K72" i="25"/>
  <c r="K70" i="25"/>
  <c r="K92" i="25" s="1"/>
  <c r="K64" i="25"/>
  <c r="K62" i="25"/>
  <c r="K60" i="25"/>
  <c r="K58" i="25"/>
  <c r="K56" i="25"/>
  <c r="K54" i="25"/>
  <c r="K52" i="25"/>
  <c r="K47" i="25"/>
  <c r="K41" i="25"/>
  <c r="K39" i="25"/>
  <c r="K37" i="25"/>
  <c r="K35" i="25"/>
  <c r="K33" i="25"/>
  <c r="K31" i="25"/>
  <c r="K29" i="25"/>
  <c r="C18" i="13"/>
  <c r="K24" i="25"/>
  <c r="K22" i="25"/>
  <c r="K20" i="25"/>
  <c r="K18" i="25"/>
  <c r="K16" i="25"/>
  <c r="H6" i="13" l="1"/>
  <c r="A3" i="16"/>
  <c r="B3" i="23"/>
  <c r="B3" i="13"/>
  <c r="B3" i="12"/>
  <c r="D59" i="12" l="1"/>
  <c r="D58" i="12"/>
  <c r="D57" i="12"/>
  <c r="P4" i="25" l="1"/>
  <c r="A18" i="12" l="1"/>
  <c r="A17" i="12"/>
  <c r="A28" i="12"/>
  <c r="A29" i="12"/>
  <c r="A27" i="12"/>
  <c r="A15" i="16"/>
  <c r="A14" i="16"/>
  <c r="A18" i="16"/>
  <c r="A17" i="16"/>
  <c r="B2" i="23" l="1"/>
  <c r="B2" i="13"/>
  <c r="B2" i="25"/>
  <c r="B2" i="12"/>
  <c r="I2" i="12"/>
  <c r="D61" i="12"/>
  <c r="G17" i="23"/>
  <c r="I17" i="23"/>
  <c r="I67" i="12"/>
  <c r="C69" i="12" s="1"/>
  <c r="C40" i="12" l="1"/>
  <c r="D37" i="12"/>
  <c r="G15" i="13" s="1"/>
  <c r="I15" i="13"/>
  <c r="E17" i="23" s="1"/>
  <c r="I40" i="12" l="1"/>
  <c r="M17" i="12" l="1"/>
  <c r="N17" i="12"/>
  <c r="D8" i="23" l="1"/>
  <c r="D7" i="23"/>
  <c r="B7" i="23"/>
  <c r="H6" i="23"/>
  <c r="G6" i="23"/>
  <c r="D6" i="23"/>
  <c r="B6" i="23"/>
  <c r="D9" i="23"/>
  <c r="H4" i="23"/>
  <c r="G4" i="23"/>
  <c r="G2" i="23"/>
  <c r="B7" i="13"/>
  <c r="G6" i="13"/>
  <c r="B6" i="13"/>
  <c r="H4" i="13"/>
  <c r="G4" i="13"/>
  <c r="G2" i="13"/>
  <c r="B7" i="12"/>
  <c r="J6" i="12"/>
  <c r="I6" i="12"/>
  <c r="B6" i="12"/>
  <c r="J4" i="12"/>
  <c r="I4" i="12"/>
  <c r="F8" i="25"/>
  <c r="B8" i="25"/>
  <c r="F7" i="25"/>
  <c r="B7" i="25"/>
  <c r="J6" i="25"/>
  <c r="H6" i="25"/>
  <c r="F6" i="25"/>
  <c r="B6" i="25"/>
  <c r="F9" i="25"/>
  <c r="B9" i="25"/>
  <c r="J4" i="25"/>
  <c r="H4" i="25"/>
  <c r="H2" i="25"/>
  <c r="I21" i="23" l="1"/>
  <c r="I23" i="23"/>
  <c r="I24" i="23"/>
  <c r="I26" i="23"/>
  <c r="I27" i="23"/>
  <c r="I34" i="23" l="1"/>
  <c r="I35" i="23"/>
  <c r="I36" i="23"/>
  <c r="I37" i="23"/>
  <c r="I38" i="23"/>
  <c r="I33" i="23"/>
  <c r="M27" i="12" l="1"/>
  <c r="N27" i="12"/>
  <c r="O29" i="12"/>
  <c r="O28" i="12"/>
  <c r="L4" i="16" l="1"/>
  <c r="G23" i="23" l="1"/>
  <c r="G24" i="23"/>
  <c r="G26" i="23"/>
  <c r="G27" i="23"/>
  <c r="C20" i="23"/>
  <c r="C21" i="23"/>
  <c r="C22" i="23"/>
  <c r="C23" i="23"/>
  <c r="C24" i="23"/>
  <c r="C25" i="23"/>
  <c r="C26" i="23"/>
  <c r="C27" i="23"/>
  <c r="C19" i="23"/>
  <c r="I24" i="16" l="1"/>
  <c r="I23" i="16"/>
  <c r="F23" i="16" l="1"/>
  <c r="K14" i="25"/>
  <c r="I22" i="16" l="1"/>
  <c r="I25" i="16" s="1"/>
  <c r="M4" i="23"/>
  <c r="F26" i="16" s="1"/>
  <c r="M4" i="13"/>
  <c r="F25" i="16" s="1"/>
  <c r="P4" i="12"/>
  <c r="F24" i="16" s="1"/>
  <c r="E30" i="26" l="1"/>
  <c r="E34" i="26"/>
  <c r="E38" i="26"/>
  <c r="E42" i="26"/>
  <c r="E46" i="26"/>
  <c r="E50" i="26"/>
  <c r="E54" i="26"/>
  <c r="E58" i="26"/>
  <c r="E62" i="26"/>
  <c r="E66" i="26"/>
  <c r="E70" i="26"/>
  <c r="E74" i="26"/>
  <c r="E78" i="26"/>
  <c r="E82" i="26"/>
  <c r="E86" i="26"/>
  <c r="E90" i="26"/>
  <c r="E94" i="26"/>
  <c r="E98" i="26"/>
  <c r="E102" i="26"/>
  <c r="E106" i="26"/>
  <c r="E110" i="26"/>
  <c r="E114" i="26"/>
  <c r="E118" i="26"/>
  <c r="E122" i="26"/>
  <c r="E126" i="26"/>
  <c r="E130" i="26"/>
  <c r="E134" i="26"/>
  <c r="E138" i="26"/>
  <c r="E142" i="26"/>
  <c r="E146" i="26"/>
  <c r="E150" i="26"/>
  <c r="E154" i="26"/>
  <c r="E158" i="26"/>
  <c r="E162" i="26"/>
  <c r="E166" i="26"/>
  <c r="E170" i="26"/>
  <c r="E174" i="26"/>
  <c r="E178" i="26"/>
  <c r="E182" i="26"/>
  <c r="E186" i="26"/>
  <c r="E190" i="26"/>
  <c r="E194" i="26"/>
  <c r="E198" i="26"/>
  <c r="F32" i="26"/>
  <c r="F36" i="26"/>
  <c r="F40" i="26"/>
  <c r="F44" i="26"/>
  <c r="F48" i="26"/>
  <c r="F52" i="26"/>
  <c r="F56" i="26"/>
  <c r="F60" i="26"/>
  <c r="F64" i="26"/>
  <c r="F68" i="26"/>
  <c r="F72" i="26"/>
  <c r="F76" i="26"/>
  <c r="F80" i="26"/>
  <c r="F84" i="26"/>
  <c r="F88" i="26"/>
  <c r="F92" i="26"/>
  <c r="F96" i="26"/>
  <c r="F100" i="26"/>
  <c r="F104" i="26"/>
  <c r="F108" i="26"/>
  <c r="F112" i="26"/>
  <c r="F116" i="26"/>
  <c r="F120" i="26"/>
  <c r="F124" i="26"/>
  <c r="F128" i="26"/>
  <c r="F132" i="26"/>
  <c r="F136" i="26"/>
  <c r="F140" i="26"/>
  <c r="F144" i="26"/>
  <c r="F148" i="26"/>
  <c r="F152" i="26"/>
  <c r="F156" i="26"/>
  <c r="F160" i="26"/>
  <c r="F164" i="26"/>
  <c r="F168" i="26"/>
  <c r="F172" i="26"/>
  <c r="F176" i="26"/>
  <c r="F180" i="26"/>
  <c r="F184" i="26"/>
  <c r="F188" i="26"/>
  <c r="F192" i="26"/>
  <c r="F196" i="26"/>
  <c r="E31" i="26"/>
  <c r="E35" i="26"/>
  <c r="E39" i="26"/>
  <c r="E43" i="26"/>
  <c r="E47" i="26"/>
  <c r="E51" i="26"/>
  <c r="E55" i="26"/>
  <c r="E59" i="26"/>
  <c r="E63" i="26"/>
  <c r="E67" i="26"/>
  <c r="E71" i="26"/>
  <c r="E75" i="26"/>
  <c r="E79" i="26"/>
  <c r="E83" i="26"/>
  <c r="E87" i="26"/>
  <c r="E91" i="26"/>
  <c r="E95" i="26"/>
  <c r="E99" i="26"/>
  <c r="E103" i="26"/>
  <c r="E107" i="26"/>
  <c r="E111" i="26"/>
  <c r="E115" i="26"/>
  <c r="E119" i="26"/>
  <c r="E123" i="26"/>
  <c r="E127" i="26"/>
  <c r="E131" i="26"/>
  <c r="E135" i="26"/>
  <c r="E139" i="26"/>
  <c r="E143" i="26"/>
  <c r="E147" i="26"/>
  <c r="E151" i="26"/>
  <c r="E155" i="26"/>
  <c r="E159" i="26"/>
  <c r="E163" i="26"/>
  <c r="E167" i="26"/>
  <c r="E171" i="26"/>
  <c r="E175" i="26"/>
  <c r="E179" i="26"/>
  <c r="E183" i="26"/>
  <c r="E187" i="26"/>
  <c r="E191" i="26"/>
  <c r="E195" i="26"/>
  <c r="E199" i="26"/>
  <c r="F33" i="26"/>
  <c r="F37" i="26"/>
  <c r="F41" i="26"/>
  <c r="F45" i="26"/>
  <c r="F49" i="26"/>
  <c r="F53" i="26"/>
  <c r="F57" i="26"/>
  <c r="F61" i="26"/>
  <c r="F65" i="26"/>
  <c r="F69" i="26"/>
  <c r="F73" i="26"/>
  <c r="F77" i="26"/>
  <c r="F81" i="26"/>
  <c r="F85" i="26"/>
  <c r="F89" i="26"/>
  <c r="F93" i="26"/>
  <c r="F97" i="26"/>
  <c r="F101" i="26"/>
  <c r="F105" i="26"/>
  <c r="F109" i="26"/>
  <c r="F113" i="26"/>
  <c r="F117" i="26"/>
  <c r="F121" i="26"/>
  <c r="F125" i="26"/>
  <c r="F129" i="26"/>
  <c r="F133" i="26"/>
  <c r="F137" i="26"/>
  <c r="F141" i="26"/>
  <c r="F145" i="26"/>
  <c r="F149" i="26"/>
  <c r="F153" i="26"/>
  <c r="F157" i="26"/>
  <c r="F161" i="26"/>
  <c r="F165" i="26"/>
  <c r="F169" i="26"/>
  <c r="F173" i="26"/>
  <c r="F177" i="26"/>
  <c r="F181" i="26"/>
  <c r="F185" i="26"/>
  <c r="F189" i="26"/>
  <c r="F193" i="26"/>
  <c r="E32" i="26"/>
  <c r="E36" i="26"/>
  <c r="E40" i="26"/>
  <c r="E44" i="26"/>
  <c r="E48" i="26"/>
  <c r="E52" i="26"/>
  <c r="E56" i="26"/>
  <c r="E60" i="26"/>
  <c r="E64" i="26"/>
  <c r="E68" i="26"/>
  <c r="E72" i="26"/>
  <c r="E76" i="26"/>
  <c r="E80" i="26"/>
  <c r="E84" i="26"/>
  <c r="E88" i="26"/>
  <c r="E92" i="26"/>
  <c r="E96" i="26"/>
  <c r="E100" i="26"/>
  <c r="E104" i="26"/>
  <c r="E108" i="26"/>
  <c r="E112" i="26"/>
  <c r="E116" i="26"/>
  <c r="E120" i="26"/>
  <c r="E124" i="26"/>
  <c r="E128" i="26"/>
  <c r="E132" i="26"/>
  <c r="E136" i="26"/>
  <c r="E140" i="26"/>
  <c r="E144" i="26"/>
  <c r="E148" i="26"/>
  <c r="E152" i="26"/>
  <c r="E156" i="26"/>
  <c r="E160" i="26"/>
  <c r="E164" i="26"/>
  <c r="E168" i="26"/>
  <c r="E172" i="26"/>
  <c r="E176" i="26"/>
  <c r="E180" i="26"/>
  <c r="E184" i="26"/>
  <c r="E188" i="26"/>
  <c r="E192" i="26"/>
  <c r="E196" i="26"/>
  <c r="E200" i="26"/>
  <c r="F34" i="26"/>
  <c r="F38" i="26"/>
  <c r="F42" i="26"/>
  <c r="F46" i="26"/>
  <c r="F50" i="26"/>
  <c r="F54" i="26"/>
  <c r="F58" i="26"/>
  <c r="F62" i="26"/>
  <c r="F66" i="26"/>
  <c r="F70" i="26"/>
  <c r="F74" i="26"/>
  <c r="F78" i="26"/>
  <c r="F82" i="26"/>
  <c r="F86" i="26"/>
  <c r="F90" i="26"/>
  <c r="F94" i="26"/>
  <c r="F98" i="26"/>
  <c r="F102" i="26"/>
  <c r="F106" i="26"/>
  <c r="F110" i="26"/>
  <c r="F114" i="26"/>
  <c r="F118" i="26"/>
  <c r="F122" i="26"/>
  <c r="F126" i="26"/>
  <c r="F130" i="26"/>
  <c r="F134" i="26"/>
  <c r="F138" i="26"/>
  <c r="F142" i="26"/>
  <c r="F146" i="26"/>
  <c r="F150" i="26"/>
  <c r="F154" i="26"/>
  <c r="F158" i="26"/>
  <c r="F162" i="26"/>
  <c r="F166" i="26"/>
  <c r="F170" i="26"/>
  <c r="F174" i="26"/>
  <c r="F178" i="26"/>
  <c r="F182" i="26"/>
  <c r="F186" i="26"/>
  <c r="F190" i="26"/>
  <c r="F194" i="26"/>
  <c r="F198" i="26"/>
  <c r="E33" i="26"/>
  <c r="E49" i="26"/>
  <c r="E65" i="26"/>
  <c r="E81" i="26"/>
  <c r="E97" i="26"/>
  <c r="E113" i="26"/>
  <c r="E129" i="26"/>
  <c r="E145" i="26"/>
  <c r="E161" i="26"/>
  <c r="E177" i="26"/>
  <c r="E193" i="26"/>
  <c r="F39" i="26"/>
  <c r="F55" i="26"/>
  <c r="F71" i="26"/>
  <c r="F87" i="26"/>
  <c r="F103" i="26"/>
  <c r="F119" i="26"/>
  <c r="F135" i="26"/>
  <c r="F151" i="26"/>
  <c r="F167" i="26"/>
  <c r="F183" i="26"/>
  <c r="F197" i="26"/>
  <c r="D31" i="26"/>
  <c r="D35" i="26"/>
  <c r="D39" i="26"/>
  <c r="D43" i="26"/>
  <c r="D47" i="26"/>
  <c r="D51" i="26"/>
  <c r="D55" i="26"/>
  <c r="D59" i="26"/>
  <c r="D63" i="26"/>
  <c r="D67" i="26"/>
  <c r="D71" i="26"/>
  <c r="D75" i="26"/>
  <c r="D79" i="26"/>
  <c r="D83" i="26"/>
  <c r="D87" i="26"/>
  <c r="D91" i="26"/>
  <c r="D95" i="26"/>
  <c r="D99" i="26"/>
  <c r="D103" i="26"/>
  <c r="D107" i="26"/>
  <c r="D111" i="26"/>
  <c r="D115" i="26"/>
  <c r="D119" i="26"/>
  <c r="D123" i="26"/>
  <c r="D127" i="26"/>
  <c r="D131" i="26"/>
  <c r="D135" i="26"/>
  <c r="D139" i="26"/>
  <c r="D143" i="26"/>
  <c r="D147" i="26"/>
  <c r="D151" i="26"/>
  <c r="D155" i="26"/>
  <c r="D159" i="26"/>
  <c r="D163" i="26"/>
  <c r="D167" i="26"/>
  <c r="D171" i="26"/>
  <c r="D175" i="26"/>
  <c r="D179" i="26"/>
  <c r="D183" i="26"/>
  <c r="D187" i="26"/>
  <c r="D191" i="26"/>
  <c r="D195" i="26"/>
  <c r="D199" i="26"/>
  <c r="C32" i="26"/>
  <c r="C36" i="26"/>
  <c r="C40" i="26"/>
  <c r="C44" i="26"/>
  <c r="C48" i="26"/>
  <c r="C52" i="26"/>
  <c r="C56" i="26"/>
  <c r="C60" i="26"/>
  <c r="C64" i="26"/>
  <c r="C68" i="26"/>
  <c r="C72" i="26"/>
  <c r="C76" i="26"/>
  <c r="C80" i="26"/>
  <c r="C84" i="26"/>
  <c r="C88" i="26"/>
  <c r="C92" i="26"/>
  <c r="C96" i="26"/>
  <c r="C100" i="26"/>
  <c r="C104" i="26"/>
  <c r="C108" i="26"/>
  <c r="E37" i="26"/>
  <c r="E53" i="26"/>
  <c r="E69" i="26"/>
  <c r="E85" i="26"/>
  <c r="E101" i="26"/>
  <c r="E117" i="26"/>
  <c r="E133" i="26"/>
  <c r="E149" i="26"/>
  <c r="E165" i="26"/>
  <c r="E181" i="26"/>
  <c r="E197" i="26"/>
  <c r="F43" i="26"/>
  <c r="F59" i="26"/>
  <c r="F75" i="26"/>
  <c r="F91" i="26"/>
  <c r="F107" i="26"/>
  <c r="F123" i="26"/>
  <c r="F139" i="26"/>
  <c r="F155" i="26"/>
  <c r="F171" i="26"/>
  <c r="F187" i="26"/>
  <c r="F199" i="26"/>
  <c r="D32" i="26"/>
  <c r="D36" i="26"/>
  <c r="D40" i="26"/>
  <c r="D44" i="26"/>
  <c r="D48" i="26"/>
  <c r="D52" i="26"/>
  <c r="D56" i="26"/>
  <c r="D60" i="26"/>
  <c r="D64" i="26"/>
  <c r="D68" i="26"/>
  <c r="D72" i="26"/>
  <c r="D76" i="26"/>
  <c r="D80" i="26"/>
  <c r="D84" i="26"/>
  <c r="D88" i="26"/>
  <c r="D92" i="26"/>
  <c r="D96" i="26"/>
  <c r="D100" i="26"/>
  <c r="D104" i="26"/>
  <c r="D108" i="26"/>
  <c r="D112" i="26"/>
  <c r="D116" i="26"/>
  <c r="D120" i="26"/>
  <c r="D124" i="26"/>
  <c r="D128" i="26"/>
  <c r="D132" i="26"/>
  <c r="D136" i="26"/>
  <c r="D140" i="26"/>
  <c r="D144" i="26"/>
  <c r="D148" i="26"/>
  <c r="D152" i="26"/>
  <c r="D156" i="26"/>
  <c r="D160" i="26"/>
  <c r="D164" i="26"/>
  <c r="D168" i="26"/>
  <c r="D172" i="26"/>
  <c r="D176" i="26"/>
  <c r="D180" i="26"/>
  <c r="D184" i="26"/>
  <c r="D188" i="26"/>
  <c r="D192" i="26"/>
  <c r="D196" i="26"/>
  <c r="D200" i="26"/>
  <c r="C33" i="26"/>
  <c r="C37" i="26"/>
  <c r="C41" i="26"/>
  <c r="C45" i="26"/>
  <c r="C49" i="26"/>
  <c r="C53" i="26"/>
  <c r="C57" i="26"/>
  <c r="C61" i="26"/>
  <c r="E41" i="26"/>
  <c r="E57" i="26"/>
  <c r="E73" i="26"/>
  <c r="E89" i="26"/>
  <c r="E105" i="26"/>
  <c r="E121" i="26"/>
  <c r="E137" i="26"/>
  <c r="E153" i="26"/>
  <c r="E169" i="26"/>
  <c r="E185" i="26"/>
  <c r="F30" i="26"/>
  <c r="F47" i="26"/>
  <c r="F63" i="26"/>
  <c r="F79" i="26"/>
  <c r="F95" i="26"/>
  <c r="F111" i="26"/>
  <c r="F127" i="26"/>
  <c r="F143" i="26"/>
  <c r="F159" i="26"/>
  <c r="F175" i="26"/>
  <c r="F191" i="26"/>
  <c r="F200" i="26"/>
  <c r="D33" i="26"/>
  <c r="D37" i="26"/>
  <c r="D41" i="26"/>
  <c r="D45" i="26"/>
  <c r="D49" i="26"/>
  <c r="D53" i="26"/>
  <c r="D57" i="26"/>
  <c r="D61" i="26"/>
  <c r="D65" i="26"/>
  <c r="D69" i="26"/>
  <c r="D73" i="26"/>
  <c r="D77" i="26"/>
  <c r="D81" i="26"/>
  <c r="D85" i="26"/>
  <c r="D89" i="26"/>
  <c r="D93" i="26"/>
  <c r="D97" i="26"/>
  <c r="D101" i="26"/>
  <c r="D105" i="26"/>
  <c r="D109" i="26"/>
  <c r="D113" i="26"/>
  <c r="D117" i="26"/>
  <c r="D121" i="26"/>
  <c r="D125" i="26"/>
  <c r="D129" i="26"/>
  <c r="D133" i="26"/>
  <c r="D137" i="26"/>
  <c r="D141" i="26"/>
  <c r="D145" i="26"/>
  <c r="D149" i="26"/>
  <c r="D153" i="26"/>
  <c r="D157" i="26"/>
  <c r="D161" i="26"/>
  <c r="D165" i="26"/>
  <c r="D169" i="26"/>
  <c r="D173" i="26"/>
  <c r="D177" i="26"/>
  <c r="D181" i="26"/>
  <c r="D185" i="26"/>
  <c r="D189" i="26"/>
  <c r="D193" i="26"/>
  <c r="D197" i="26"/>
  <c r="C30" i="26"/>
  <c r="C34" i="26"/>
  <c r="C38" i="26"/>
  <c r="C42" i="26"/>
  <c r="C46" i="26"/>
  <c r="C50" i="26"/>
  <c r="C54" i="26"/>
  <c r="C58" i="26"/>
  <c r="C62" i="26"/>
  <c r="C66" i="26"/>
  <c r="C70" i="26"/>
  <c r="C74" i="26"/>
  <c r="C78" i="26"/>
  <c r="C82" i="26"/>
  <c r="C86" i="26"/>
  <c r="E45" i="26"/>
  <c r="E109" i="26"/>
  <c r="E173" i="26"/>
  <c r="F67" i="26"/>
  <c r="F131" i="26"/>
  <c r="F195" i="26"/>
  <c r="D42" i="26"/>
  <c r="D58" i="26"/>
  <c r="D74" i="26"/>
  <c r="D90" i="26"/>
  <c r="D106" i="26"/>
  <c r="D122" i="26"/>
  <c r="D138" i="26"/>
  <c r="D154" i="26"/>
  <c r="D170" i="26"/>
  <c r="D186" i="26"/>
  <c r="C31" i="26"/>
  <c r="C47" i="26"/>
  <c r="C63" i="26"/>
  <c r="C71" i="26"/>
  <c r="C79" i="26"/>
  <c r="C87" i="26"/>
  <c r="C93" i="26"/>
  <c r="C98" i="26"/>
  <c r="C103" i="26"/>
  <c r="C109" i="26"/>
  <c r="C113" i="26"/>
  <c r="C117" i="26"/>
  <c r="C121" i="26"/>
  <c r="C125" i="26"/>
  <c r="C129" i="26"/>
  <c r="C133" i="26"/>
  <c r="C137" i="26"/>
  <c r="C141" i="26"/>
  <c r="C145" i="26"/>
  <c r="C149" i="26"/>
  <c r="C153" i="26"/>
  <c r="C157" i="26"/>
  <c r="C161" i="26"/>
  <c r="C165" i="26"/>
  <c r="C169" i="26"/>
  <c r="C173" i="26"/>
  <c r="C177" i="26"/>
  <c r="C181" i="26"/>
  <c r="C185" i="26"/>
  <c r="C189" i="26"/>
  <c r="C193" i="26"/>
  <c r="C197" i="26"/>
  <c r="B30" i="26"/>
  <c r="B34" i="26"/>
  <c r="B38" i="26"/>
  <c r="B42" i="26"/>
  <c r="B46" i="26"/>
  <c r="B50" i="26"/>
  <c r="B54" i="26"/>
  <c r="B58" i="26"/>
  <c r="B62" i="26"/>
  <c r="B66" i="26"/>
  <c r="B70" i="26"/>
  <c r="B74" i="26"/>
  <c r="B78" i="26"/>
  <c r="B82" i="26"/>
  <c r="B86" i="26"/>
  <c r="B90" i="26"/>
  <c r="B94" i="26"/>
  <c r="B98" i="26"/>
  <c r="B102" i="26"/>
  <c r="B106" i="26"/>
  <c r="B110" i="26"/>
  <c r="B114" i="26"/>
  <c r="B118" i="26"/>
  <c r="B122" i="26"/>
  <c r="B126" i="26"/>
  <c r="B130" i="26"/>
  <c r="B134" i="26"/>
  <c r="B138" i="26"/>
  <c r="B142" i="26"/>
  <c r="B146" i="26"/>
  <c r="B150" i="26"/>
  <c r="B154" i="26"/>
  <c r="B158" i="26"/>
  <c r="B162" i="26"/>
  <c r="B166" i="26"/>
  <c r="B170" i="26"/>
  <c r="B174" i="26"/>
  <c r="B178" i="26"/>
  <c r="B182" i="26"/>
  <c r="B186" i="26"/>
  <c r="B190" i="26"/>
  <c r="B194" i="26"/>
  <c r="B198" i="26"/>
  <c r="E61" i="26"/>
  <c r="E125" i="26"/>
  <c r="E189" i="26"/>
  <c r="F83" i="26"/>
  <c r="F147" i="26"/>
  <c r="D30" i="26"/>
  <c r="D46" i="26"/>
  <c r="D62" i="26"/>
  <c r="D78" i="26"/>
  <c r="D94" i="26"/>
  <c r="D110" i="26"/>
  <c r="D126" i="26"/>
  <c r="D142" i="26"/>
  <c r="D158" i="26"/>
  <c r="D174" i="26"/>
  <c r="D190" i="26"/>
  <c r="C35" i="26"/>
  <c r="C51" i="26"/>
  <c r="C65" i="26"/>
  <c r="C73" i="26"/>
  <c r="C81" i="26"/>
  <c r="C89" i="26"/>
  <c r="C94" i="26"/>
  <c r="C99" i="26"/>
  <c r="C105" i="26"/>
  <c r="C110" i="26"/>
  <c r="C114" i="26"/>
  <c r="C118" i="26"/>
  <c r="C122" i="26"/>
  <c r="C126" i="26"/>
  <c r="C130" i="26"/>
  <c r="C134" i="26"/>
  <c r="C138" i="26"/>
  <c r="C142" i="26"/>
  <c r="C146" i="26"/>
  <c r="C150" i="26"/>
  <c r="C154" i="26"/>
  <c r="C158" i="26"/>
  <c r="C162" i="26"/>
  <c r="C166" i="26"/>
  <c r="C170" i="26"/>
  <c r="C174" i="26"/>
  <c r="C178" i="26"/>
  <c r="C182" i="26"/>
  <c r="C186" i="26"/>
  <c r="C190" i="26"/>
  <c r="C194" i="26"/>
  <c r="C198" i="26"/>
  <c r="B31" i="26"/>
  <c r="B35" i="26"/>
  <c r="B39" i="26"/>
  <c r="B43" i="26"/>
  <c r="B47" i="26"/>
  <c r="B51" i="26"/>
  <c r="B55" i="26"/>
  <c r="B59" i="26"/>
  <c r="B63" i="26"/>
  <c r="B67" i="26"/>
  <c r="B71" i="26"/>
  <c r="B75" i="26"/>
  <c r="B79" i="26"/>
  <c r="B83" i="26"/>
  <c r="B87" i="26"/>
  <c r="B91" i="26"/>
  <c r="B95" i="26"/>
  <c r="B99" i="26"/>
  <c r="B103" i="26"/>
  <c r="B107" i="26"/>
  <c r="B111" i="26"/>
  <c r="B115" i="26"/>
  <c r="B119" i="26"/>
  <c r="B123" i="26"/>
  <c r="B127" i="26"/>
  <c r="B131" i="26"/>
  <c r="B135" i="26"/>
  <c r="B139" i="26"/>
  <c r="B143" i="26"/>
  <c r="B147" i="26"/>
  <c r="B151" i="26"/>
  <c r="B155" i="26"/>
  <c r="B159" i="26"/>
  <c r="B163" i="26"/>
  <c r="B167" i="26"/>
  <c r="B171" i="26"/>
  <c r="B175" i="26"/>
  <c r="E77" i="26"/>
  <c r="E141" i="26"/>
  <c r="F35" i="26"/>
  <c r="F99" i="26"/>
  <c r="F163" i="26"/>
  <c r="D34" i="26"/>
  <c r="D50" i="26"/>
  <c r="D66" i="26"/>
  <c r="D82" i="26"/>
  <c r="D98" i="26"/>
  <c r="D114" i="26"/>
  <c r="D130" i="26"/>
  <c r="D146" i="26"/>
  <c r="D162" i="26"/>
  <c r="D178" i="26"/>
  <c r="D194" i="26"/>
  <c r="C39" i="26"/>
  <c r="C55" i="26"/>
  <c r="C67" i="26"/>
  <c r="C75" i="26"/>
  <c r="C83" i="26"/>
  <c r="C90" i="26"/>
  <c r="C95" i="26"/>
  <c r="C101" i="26"/>
  <c r="C106" i="26"/>
  <c r="C111" i="26"/>
  <c r="C115" i="26"/>
  <c r="C119" i="26"/>
  <c r="C123" i="26"/>
  <c r="C127" i="26"/>
  <c r="C131" i="26"/>
  <c r="C135" i="26"/>
  <c r="C139" i="26"/>
  <c r="C143" i="26"/>
  <c r="C147" i="26"/>
  <c r="C151" i="26"/>
  <c r="C155" i="26"/>
  <c r="C159" i="26"/>
  <c r="C163" i="26"/>
  <c r="C167" i="26"/>
  <c r="C171" i="26"/>
  <c r="C175" i="26"/>
  <c r="C179" i="26"/>
  <c r="C183" i="26"/>
  <c r="C187" i="26"/>
  <c r="C191" i="26"/>
  <c r="C195" i="26"/>
  <c r="C199" i="26"/>
  <c r="B32" i="26"/>
  <c r="B36" i="26"/>
  <c r="B40" i="26"/>
  <c r="B44" i="26"/>
  <c r="B48" i="26"/>
  <c r="B52" i="26"/>
  <c r="B56" i="26"/>
  <c r="B60" i="26"/>
  <c r="B64" i="26"/>
  <c r="B68" i="26"/>
  <c r="B72" i="26"/>
  <c r="B76" i="26"/>
  <c r="B80" i="26"/>
  <c r="B84" i="26"/>
  <c r="B88" i="26"/>
  <c r="B92" i="26"/>
  <c r="B96" i="26"/>
  <c r="B100" i="26"/>
  <c r="B104" i="26"/>
  <c r="B108" i="26"/>
  <c r="B112" i="26"/>
  <c r="B116" i="26"/>
  <c r="B120" i="26"/>
  <c r="B124" i="26"/>
  <c r="B128" i="26"/>
  <c r="B132" i="26"/>
  <c r="B136" i="26"/>
  <c r="B140" i="26"/>
  <c r="B144" i="26"/>
  <c r="B148" i="26"/>
  <c r="B152" i="26"/>
  <c r="B156" i="26"/>
  <c r="B160" i="26"/>
  <c r="B164" i="26"/>
  <c r="B168" i="26"/>
  <c r="B172" i="26"/>
  <c r="B176" i="26"/>
  <c r="B180" i="26"/>
  <c r="B184" i="26"/>
  <c r="B188" i="26"/>
  <c r="E93" i="26"/>
  <c r="F179" i="26"/>
  <c r="D86" i="26"/>
  <c r="D150" i="26"/>
  <c r="C43" i="26"/>
  <c r="C85" i="26"/>
  <c r="C107" i="26"/>
  <c r="C124" i="26"/>
  <c r="C140" i="26"/>
  <c r="C156" i="26"/>
  <c r="C172" i="26"/>
  <c r="C188" i="26"/>
  <c r="B33" i="26"/>
  <c r="B49" i="26"/>
  <c r="B65" i="26"/>
  <c r="B81" i="26"/>
  <c r="B97" i="26"/>
  <c r="B113" i="26"/>
  <c r="B129" i="26"/>
  <c r="B145" i="26"/>
  <c r="B161" i="26"/>
  <c r="B177" i="26"/>
  <c r="B185" i="26"/>
  <c r="B192" i="26"/>
  <c r="B197" i="26"/>
  <c r="B117" i="26"/>
  <c r="B165" i="26"/>
  <c r="B187" i="26"/>
  <c r="B193" i="26"/>
  <c r="C196" i="26"/>
  <c r="B73" i="26"/>
  <c r="B105" i="26"/>
  <c r="B153" i="26"/>
  <c r="B189" i="26"/>
  <c r="F115" i="26"/>
  <c r="D198" i="26"/>
  <c r="C102" i="26"/>
  <c r="C152" i="26"/>
  <c r="C200" i="26"/>
  <c r="B93" i="26"/>
  <c r="B157" i="26"/>
  <c r="B191" i="26"/>
  <c r="E157" i="26"/>
  <c r="D38" i="26"/>
  <c r="D102" i="26"/>
  <c r="D166" i="26"/>
  <c r="C59" i="26"/>
  <c r="C91" i="26"/>
  <c r="C112" i="26"/>
  <c r="C128" i="26"/>
  <c r="C144" i="26"/>
  <c r="C160" i="26"/>
  <c r="C176" i="26"/>
  <c r="C192" i="26"/>
  <c r="B37" i="26"/>
  <c r="B53" i="26"/>
  <c r="B69" i="26"/>
  <c r="B85" i="26"/>
  <c r="B101" i="26"/>
  <c r="B133" i="26"/>
  <c r="B149" i="26"/>
  <c r="B179" i="26"/>
  <c r="B199" i="26"/>
  <c r="B89" i="26"/>
  <c r="B137" i="26"/>
  <c r="B181" i="26"/>
  <c r="B195" i="26"/>
  <c r="D70" i="26"/>
  <c r="C77" i="26"/>
  <c r="C136" i="26"/>
  <c r="C184" i="26"/>
  <c r="B61" i="26"/>
  <c r="B109" i="26"/>
  <c r="B141" i="26"/>
  <c r="B183" i="26"/>
  <c r="F51" i="26"/>
  <c r="D54" i="26"/>
  <c r="D118" i="26"/>
  <c r="D182" i="26"/>
  <c r="C69" i="26"/>
  <c r="C97" i="26"/>
  <c r="C116" i="26"/>
  <c r="C132" i="26"/>
  <c r="C148" i="26"/>
  <c r="C164" i="26"/>
  <c r="C180" i="26"/>
  <c r="B41" i="26"/>
  <c r="B57" i="26"/>
  <c r="B121" i="26"/>
  <c r="B169" i="26"/>
  <c r="B200" i="26"/>
  <c r="D134" i="26"/>
  <c r="C120" i="26"/>
  <c r="C168" i="26"/>
  <c r="B45" i="26"/>
  <c r="B77" i="26"/>
  <c r="B125" i="26"/>
  <c r="B173" i="26"/>
  <c r="B196" i="26"/>
  <c r="F31" i="26"/>
  <c r="G11" i="25"/>
  <c r="B26" i="13"/>
  <c r="B27" i="23" s="1"/>
  <c r="B24" i="13"/>
  <c r="B25" i="23" s="1"/>
  <c r="B20" i="13"/>
  <c r="B21" i="23" s="1"/>
  <c r="G11" i="12"/>
  <c r="B19" i="13"/>
  <c r="B20" i="23" s="1"/>
  <c r="B25" i="13"/>
  <c r="B26" i="23" s="1"/>
  <c r="B23" i="13"/>
  <c r="B24" i="23" s="1"/>
  <c r="B22" i="13"/>
  <c r="B23" i="23" s="1"/>
  <c r="B18" i="13"/>
  <c r="B19" i="23" s="1"/>
  <c r="B21" i="13"/>
  <c r="B22" i="23" s="1"/>
  <c r="E21" i="13"/>
  <c r="K99" i="25"/>
  <c r="E23" i="13" s="1"/>
  <c r="K106" i="25"/>
  <c r="E24" i="13" s="1"/>
  <c r="E25" i="13"/>
  <c r="E26" i="13"/>
  <c r="K67" i="25"/>
  <c r="E20" i="13" s="1"/>
  <c r="E22" i="13"/>
  <c r="K49" i="25"/>
  <c r="E19" i="13" s="1"/>
  <c r="K26" i="25"/>
  <c r="E18" i="13" s="1"/>
  <c r="B44" i="23"/>
  <c r="B11" i="13"/>
  <c r="B11" i="23"/>
  <c r="K122" i="25" l="1"/>
  <c r="J23" i="12" s="1"/>
  <c r="F40" i="23" l="1"/>
  <c r="J24" i="12" l="1"/>
  <c r="O27" i="12" l="1"/>
  <c r="J28" i="12" l="1"/>
  <c r="J29" i="12"/>
  <c r="J37" i="12" l="1"/>
  <c r="J38" i="12" s="1"/>
  <c r="J40" i="12" s="1"/>
  <c r="J57" i="12" s="1"/>
  <c r="C16" i="26" s="1"/>
  <c r="G22" i="23"/>
  <c r="I22" i="23"/>
  <c r="J61" i="12" l="1"/>
  <c r="J59" i="12"/>
  <c r="C20" i="26" s="1"/>
  <c r="J62" i="12"/>
  <c r="J58" i="12"/>
  <c r="C18" i="26" s="1"/>
  <c r="J63" i="12" l="1"/>
  <c r="J66" i="12" s="1"/>
  <c r="J67" i="12" s="1"/>
  <c r="C21" i="26"/>
  <c r="G25" i="23"/>
  <c r="I25" i="23"/>
  <c r="C22" i="26" l="1"/>
  <c r="J69" i="12"/>
  <c r="C23" i="26"/>
  <c r="E28" i="13"/>
  <c r="C8" i="26" s="1"/>
  <c r="G3" i="26" l="1"/>
  <c r="C24" i="26"/>
  <c r="F22" i="13"/>
  <c r="G22" i="13" s="1"/>
  <c r="H22" i="13" s="1"/>
  <c r="I22" i="13" s="1"/>
  <c r="E23" i="23" s="1"/>
  <c r="F26" i="13"/>
  <c r="G26" i="13" s="1"/>
  <c r="H26" i="13" s="1"/>
  <c r="I26" i="13" s="1"/>
  <c r="E27" i="23" s="1"/>
  <c r="F23" i="13"/>
  <c r="G23" i="13" s="1"/>
  <c r="H23" i="13" s="1"/>
  <c r="I23" i="13" s="1"/>
  <c r="E24" i="23" s="1"/>
  <c r="F20" i="13"/>
  <c r="G20" i="13" s="1"/>
  <c r="H20" i="13" s="1"/>
  <c r="I20" i="13" s="1"/>
  <c r="E21" i="23" s="1"/>
  <c r="G21" i="23" s="1"/>
  <c r="F24" i="13"/>
  <c r="G24" i="13" s="1"/>
  <c r="H24" i="13" s="1"/>
  <c r="I24" i="13" s="1"/>
  <c r="E25" i="23" s="1"/>
  <c r="F21" i="13"/>
  <c r="G21" i="13" s="1"/>
  <c r="H21" i="13" s="1"/>
  <c r="I21" i="13" s="1"/>
  <c r="E22" i="23" s="1"/>
  <c r="F25" i="13"/>
  <c r="G25" i="13" s="1"/>
  <c r="H25" i="13" s="1"/>
  <c r="I25" i="13" s="1"/>
  <c r="E26" i="23" s="1"/>
  <c r="F19" i="13"/>
  <c r="G19" i="13" s="1"/>
  <c r="H19" i="13" s="1"/>
  <c r="I19" i="13" s="1"/>
  <c r="E20" i="23" s="1"/>
  <c r="G20" i="23" s="1"/>
  <c r="I20" i="23" s="1"/>
  <c r="F18" i="13"/>
  <c r="F28" i="13" l="1"/>
  <c r="C10" i="26" s="1"/>
  <c r="G18" i="13"/>
  <c r="G28" i="13" s="1"/>
  <c r="C11" i="26" s="1"/>
  <c r="H18" i="13" l="1"/>
  <c r="H28" i="13" s="1"/>
  <c r="C13" i="26" s="1"/>
  <c r="I18" i="13" l="1"/>
  <c r="I28" i="13" s="1"/>
  <c r="C14" i="26" s="1"/>
  <c r="E19" i="23" l="1"/>
  <c r="G19" i="23" s="1"/>
  <c r="G29" i="23" s="1"/>
  <c r="G40" i="23" s="1"/>
  <c r="I19" i="23" l="1"/>
  <c r="I29" i="23" s="1"/>
  <c r="I40" i="23" s="1"/>
  <c r="I43" i="23" s="1"/>
  <c r="I44" i="23" s="1"/>
  <c r="I47" i="23" s="1"/>
  <c r="E29"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tc={CEC3D5F1-3113-430D-8FE0-90CD47BA62A0}</author>
    <author>tc={596552EF-0EFB-4823-8892-DC7FE79DC879}</author>
  </authors>
  <commentList>
    <comment ref="F81" authorId="0" shapeId="0" xr:uid="{CEC3D5F1-3113-430D-8FE0-90CD47BA62A0}">
      <text>
        <t xml:space="preserve">[Kommentarthread]
Ihre Version von Excel gestattet Ihnen das Lesen dieses Kommentarthreads. Jegliche Bearbeitungen daran werden jedoch entfernt, wenn die Datei in einer neueren Version von Excel geöffnet wird. Weitere Informationen: https://go.microsoft.com/fwlink/?linkid=870924.
Kommentar:
    Die Tabelle hat es nicht zugelassen, bräuchten bei Titel 4 diese Leistungen (als Punkt 4.06-4.08) </t>
      </text>
    </comment>
    <comment ref="K84" authorId="1" shapeId="0" xr:uid="{596552EF-0EFB-4823-8892-DC7FE79DC879}">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Formel stimmt nicht ganz</t>
      </text>
    </comment>
  </commentList>
</comments>
</file>

<file path=xl/sharedStrings.xml><?xml version="1.0" encoding="utf-8"?>
<sst xmlns="http://schemas.openxmlformats.org/spreadsheetml/2006/main" count="346" uniqueCount="276">
  <si>
    <t>Zeile [Z]</t>
  </si>
  <si>
    <t xml:space="preserve"> </t>
  </si>
  <si>
    <t>9.02</t>
  </si>
  <si>
    <t>9.01</t>
  </si>
  <si>
    <t>8.01</t>
  </si>
  <si>
    <t>7.02</t>
  </si>
  <si>
    <t>7.01</t>
  </si>
  <si>
    <t>6.02</t>
  </si>
  <si>
    <t>6.01</t>
  </si>
  <si>
    <t>4.01</t>
  </si>
  <si>
    <t>3.03</t>
  </si>
  <si>
    <t>3.02</t>
  </si>
  <si>
    <t>3.01</t>
  </si>
  <si>
    <t>2.03</t>
  </si>
  <si>
    <t>2.02</t>
  </si>
  <si>
    <t>2.01</t>
  </si>
  <si>
    <t>1.03</t>
  </si>
  <si>
    <t>1.02</t>
  </si>
  <si>
    <t>1.01</t>
  </si>
  <si>
    <t>h</t>
  </si>
  <si>
    <t>8.02</t>
  </si>
  <si>
    <t>Einheit</t>
  </si>
  <si>
    <t>Menge</t>
  </si>
  <si>
    <t>4.03</t>
  </si>
  <si>
    <t>Ingenieur nach Ing.-Gesetz</t>
  </si>
  <si>
    <t>Techniker</t>
  </si>
  <si>
    <t>Zellverknüpfungen</t>
  </si>
  <si>
    <t>Nebenkosten einschl. Reisekosten</t>
  </si>
  <si>
    <t>3.1</t>
  </si>
  <si>
    <t xml:space="preserve">Summe </t>
  </si>
  <si>
    <t>Nebenkosten</t>
  </si>
  <si>
    <t>MwSt.</t>
  </si>
  <si>
    <t>Zusätzliche Angaben zum Vertrag</t>
  </si>
  <si>
    <t>Fachlich Verantwortlicher</t>
  </si>
  <si>
    <t>EURO</t>
  </si>
  <si>
    <t xml:space="preserve">Reisekosten </t>
  </si>
  <si>
    <t xml:space="preserve">Sonstige Vereinbarungen: </t>
  </si>
  <si>
    <t>zur Herbeiführung der Vergleichbarkeit der Angebote</t>
  </si>
  <si>
    <t>Stunden für Leistungsänderungen</t>
  </si>
  <si>
    <t>Summe fiktiver Aufwandsansatz</t>
  </si>
  <si>
    <t>EURO/h netto</t>
  </si>
  <si>
    <t>netto</t>
  </si>
  <si>
    <t>Hinweise zur Bedienung für den Bieter</t>
  </si>
  <si>
    <t>Wertung Honorarangebot über fiktiven Aufwandsansatz</t>
  </si>
  <si>
    <t>z.B. Mehrfertigungen</t>
  </si>
  <si>
    <t>Bieter:</t>
  </si>
  <si>
    <t>(Keine Eingabe)</t>
  </si>
  <si>
    <t>(Eingabe mehrfach)</t>
  </si>
  <si>
    <t>Angaben zur Art des Honorars</t>
  </si>
  <si>
    <t>(Eingabe richtig)</t>
  </si>
  <si>
    <t>(Felder werden nur rot, wenn Vorgabe durch AG erfolgt ist)</t>
  </si>
  <si>
    <t/>
  </si>
  <si>
    <t>pauschal in Prozent des Nettohonorars:</t>
  </si>
  <si>
    <t>insgesamt pauschal in EURO:</t>
  </si>
  <si>
    <t>Ergänzende Vereinbarung zu den Nebenkosten</t>
  </si>
  <si>
    <t>zzgl. MwSt.</t>
  </si>
  <si>
    <t>Hinweise zur Bedienung für den Auftraggeber</t>
  </si>
  <si>
    <t>Fachbereich</t>
  </si>
  <si>
    <t>Finanzierung</t>
  </si>
  <si>
    <t>Bundesmaßnahme</t>
  </si>
  <si>
    <t>Straßenbau</t>
  </si>
  <si>
    <t>Hochbau</t>
  </si>
  <si>
    <t>1.1</t>
  </si>
  <si>
    <t>1.2</t>
  </si>
  <si>
    <t>2.1</t>
  </si>
  <si>
    <t>2.2</t>
  </si>
  <si>
    <t>Bezeichnung Tabellenblatt:</t>
  </si>
  <si>
    <t>Teil</t>
  </si>
  <si>
    <t>E</t>
  </si>
  <si>
    <t>Honorarberechnung</t>
  </si>
  <si>
    <t>F</t>
  </si>
  <si>
    <t>G</t>
  </si>
  <si>
    <t>Honorarabrechnung</t>
  </si>
  <si>
    <t>Teil E</t>
  </si>
  <si>
    <t>Teil F</t>
  </si>
  <si>
    <t>1.04</t>
  </si>
  <si>
    <t>1.05</t>
  </si>
  <si>
    <t>1.06</t>
  </si>
  <si>
    <t>2.04</t>
  </si>
  <si>
    <t>2.05</t>
  </si>
  <si>
    <t>2.06</t>
  </si>
  <si>
    <t>3.04</t>
  </si>
  <si>
    <t>3.05</t>
  </si>
  <si>
    <t>3.06</t>
  </si>
  <si>
    <t>Teil G</t>
  </si>
  <si>
    <t>-</t>
  </si>
  <si>
    <t>2.07</t>
  </si>
  <si>
    <t>2.08</t>
  </si>
  <si>
    <t>2.09</t>
  </si>
  <si>
    <t>2.10</t>
  </si>
  <si>
    <t>3.07</t>
  </si>
  <si>
    <t>4.02</t>
  </si>
  <si>
    <t>4.04</t>
  </si>
  <si>
    <t>4.05</t>
  </si>
  <si>
    <t>Auftragsabwicklung</t>
  </si>
  <si>
    <t>beauf-tragt</t>
  </si>
  <si>
    <t>beauftragte Summe</t>
  </si>
  <si>
    <t>Steuerung Arbeitsmappe:</t>
  </si>
  <si>
    <t>Ermittlung des Honorars</t>
  </si>
  <si>
    <t>Name</t>
  </si>
  <si>
    <t>Qualifikation</t>
  </si>
  <si>
    <t>Hauptauftrag</t>
  </si>
  <si>
    <t>Bezeichnung</t>
  </si>
  <si>
    <t>Abrechnung</t>
  </si>
  <si>
    <t>Honorarsumme (kummulativ)</t>
  </si>
  <si>
    <t>bisher abgerechnet:</t>
  </si>
  <si>
    <t>gem. §12  VI.1 AVB (Hochbau)</t>
  </si>
  <si>
    <t>Wertungssumme</t>
  </si>
  <si>
    <t>Auftragssumme</t>
  </si>
  <si>
    <t>9.1</t>
  </si>
  <si>
    <t>9.2</t>
  </si>
  <si>
    <t>10.1</t>
  </si>
  <si>
    <t>10.2</t>
  </si>
  <si>
    <t>16.1</t>
  </si>
  <si>
    <t>16.2</t>
  </si>
  <si>
    <t>16.3</t>
  </si>
  <si>
    <t>17.1</t>
  </si>
  <si>
    <t>17.2</t>
  </si>
  <si>
    <t>Prozent</t>
  </si>
  <si>
    <t>Landesmaßnahme / Dritte</t>
  </si>
  <si>
    <t>Maßnahme:</t>
  </si>
  <si>
    <t>Vergabenr.:</t>
  </si>
  <si>
    <t>Maßnahmennr:</t>
  </si>
  <si>
    <t>Angaben zur Maßnahme</t>
  </si>
  <si>
    <t>Projektgrundlagen</t>
  </si>
  <si>
    <r>
      <t>Bezeichnung Tabellenblatt</t>
    </r>
    <r>
      <rPr>
        <sz val="10"/>
        <color theme="1"/>
        <rFont val="Arial"/>
        <family val="2"/>
      </rPr>
      <t xml:space="preserve"> </t>
    </r>
    <r>
      <rPr>
        <sz val="8"/>
        <color theme="1"/>
        <rFont val="Arial"/>
        <family val="2"/>
      </rPr>
      <t>(mit Link)</t>
    </r>
  </si>
  <si>
    <t>Honorarübersicht</t>
  </si>
  <si>
    <t>3.2</t>
  </si>
  <si>
    <t>Bei dem Berechnungshonorar handelt es sich um ein</t>
  </si>
  <si>
    <t xml:space="preserve"> erbrachte Leistung
</t>
  </si>
  <si>
    <t>Teil dieser Angebotsabfrage, -erstellung und Abrechnung sind:</t>
  </si>
  <si>
    <t>10.3</t>
  </si>
  <si>
    <t>Honorar - Hauptauftrag</t>
  </si>
  <si>
    <t>Auszahlungsbetrag:</t>
  </si>
  <si>
    <t>Fachlich Verantwortliche für die Erbringung der vertraglichen Leistung:</t>
  </si>
  <si>
    <t>Hochbau  Land</t>
  </si>
  <si>
    <t>Hochbau  Bund</t>
  </si>
  <si>
    <t>Inhalt</t>
  </si>
  <si>
    <t>Berechnung des Honorars</t>
  </si>
  <si>
    <r>
      <rPr>
        <b/>
        <sz val="10"/>
        <color theme="1"/>
        <rFont val="Arial"/>
        <family val="2"/>
      </rPr>
      <t xml:space="preserve">GP </t>
    </r>
    <r>
      <rPr>
        <b/>
        <sz val="8"/>
        <color theme="1"/>
        <rFont val="Arial"/>
        <family val="2"/>
      </rPr>
      <t xml:space="preserve">
[EURO netto]</t>
    </r>
  </si>
  <si>
    <r>
      <rPr>
        <b/>
        <sz val="10"/>
        <color theme="1"/>
        <rFont val="Arial"/>
        <family val="2"/>
      </rPr>
      <t xml:space="preserve">EP  </t>
    </r>
    <r>
      <rPr>
        <b/>
        <sz val="8"/>
        <color theme="1"/>
        <rFont val="Arial"/>
        <family val="2"/>
      </rPr>
      <t xml:space="preserve">
[EURO netto]</t>
    </r>
  </si>
  <si>
    <t>zusätzliche Leistung</t>
  </si>
  <si>
    <t>15.1</t>
  </si>
  <si>
    <t>15.2</t>
  </si>
  <si>
    <t>15.3</t>
  </si>
  <si>
    <t>Abrechnung des Honorars</t>
  </si>
  <si>
    <t>EP</t>
  </si>
  <si>
    <t>Vertragsergänzung</t>
  </si>
  <si>
    <t>Honorar incl. Vertragsergänzungen</t>
  </si>
  <si>
    <t>Ergänzung 01</t>
  </si>
  <si>
    <t>Ergänzung 02</t>
  </si>
  <si>
    <t>Ergänzung 03</t>
  </si>
  <si>
    <t>Ergänzung 04</t>
  </si>
  <si>
    <t>Ergänzung 05</t>
  </si>
  <si>
    <t>Ergänzung 06</t>
  </si>
  <si>
    <t>Nr.</t>
  </si>
  <si>
    <t>incl. Stufenabruf Nr.:</t>
  </si>
  <si>
    <t>Folgende hier aufgeführten Kosten werden gesondert auf Einzelnachweis vergütet:</t>
  </si>
  <si>
    <t>Die Nebenkosten nach § 14 HOAI sind im Angebotsdokument anzugeben.</t>
  </si>
  <si>
    <t>Endgültiges Honorar (pauschal)</t>
  </si>
  <si>
    <t xml:space="preserve">Honorarabrechnung
</t>
  </si>
  <si>
    <t>11.1</t>
  </si>
  <si>
    <t>11.2</t>
  </si>
  <si>
    <t>11.3</t>
  </si>
  <si>
    <r>
      <t xml:space="preserve">Die Nebenkosten nach § 14 HOAI werden nicht gesondert erstattet. </t>
    </r>
    <r>
      <rPr>
        <sz val="8"/>
        <color theme="1"/>
        <rFont val="Arial"/>
        <family val="2"/>
      </rPr>
      <t>[ausgenommen Z 11.1]</t>
    </r>
  </si>
  <si>
    <t>16.4</t>
  </si>
  <si>
    <t>17.3</t>
  </si>
  <si>
    <t>Projektgrundlagen / Hinweise</t>
  </si>
  <si>
    <t>17</t>
  </si>
  <si>
    <t>18.1</t>
  </si>
  <si>
    <t>18.2</t>
  </si>
  <si>
    <t>16.99</t>
  </si>
  <si>
    <r>
      <t>Angebotssumme</t>
    </r>
    <r>
      <rPr>
        <sz val="10"/>
        <color theme="1"/>
        <rFont val="Arial"/>
        <family val="2"/>
      </rPr>
      <t xml:space="preserve"> netto</t>
    </r>
    <r>
      <rPr>
        <sz val="8"/>
        <color theme="1"/>
        <rFont val="Arial"/>
        <family val="2"/>
      </rPr>
      <t xml:space="preserve"> </t>
    </r>
    <r>
      <rPr>
        <i/>
        <sz val="8"/>
        <color theme="1"/>
        <rFont val="Arial"/>
        <family val="2"/>
      </rPr>
      <t>[ Z 12 + Z 19 ]</t>
    </r>
  </si>
  <si>
    <t>Die Angebotssumme wird zur Ermittlung der Wertungsreihenfolge herangezogen; jedoch nicht Vertragsbestandteil!</t>
  </si>
  <si>
    <t xml:space="preserve">Technische Zeichner, sonst. Mitarbeiter </t>
  </si>
  <si>
    <r>
      <t xml:space="preserve">
Zur Bearbeitung wird die Excel-Arbeitsmappenansicht „Normal“ empfohlen.
Eintragungen in </t>
    </r>
    <r>
      <rPr>
        <b/>
        <sz val="10"/>
        <color theme="1"/>
        <rFont val="Arial"/>
        <family val="2"/>
      </rPr>
      <t>Felder mit blauem Hintergrund</t>
    </r>
    <r>
      <rPr>
        <sz val="10"/>
        <color theme="1"/>
        <rFont val="Arial"/>
        <family val="2"/>
      </rPr>
      <t xml:space="preserve"> sind dem </t>
    </r>
    <r>
      <rPr>
        <b/>
        <sz val="10"/>
        <color theme="1"/>
        <rFont val="Arial"/>
        <family val="2"/>
      </rPr>
      <t>Auftraggeber</t>
    </r>
    <r>
      <rPr>
        <sz val="10"/>
        <color theme="1"/>
        <rFont val="Arial"/>
        <family val="2"/>
      </rPr>
      <t xml:space="preserve"> vorbehalten. Eintragungen des Bieters sind unzulässig.
Die in den </t>
    </r>
    <r>
      <rPr>
        <b/>
        <sz val="10"/>
        <color theme="1"/>
        <rFont val="Arial"/>
        <family val="2"/>
      </rPr>
      <t>Teilen D und E rot hinterlegten Felder</t>
    </r>
    <r>
      <rPr>
        <sz val="10"/>
        <color theme="1"/>
        <rFont val="Arial"/>
        <family val="2"/>
      </rPr>
      <t xml:space="preserve"> sind vom </t>
    </r>
    <r>
      <rPr>
        <b/>
        <sz val="10"/>
        <color theme="1"/>
        <rFont val="Arial"/>
        <family val="2"/>
      </rPr>
      <t xml:space="preserve">Bieter </t>
    </r>
    <r>
      <rPr>
        <sz val="10"/>
        <color theme="1"/>
        <rFont val="Arial"/>
        <family val="2"/>
      </rPr>
      <t>zwingend zu befüllen, der Eintrag von "0" ist regelmäßig zulässig. Werden die Felder befüllt, wechselt die Farbe auf gelb.
Auf die Folgen unvollständiger oder unzulässiger Eintragungen des Bieters, insbesondere entsprechend der §§ 56 und 57 VgV, die auch unterschwellig entsprechend Anwendung finden können, wird hiermit hingewiesen.
Bei mehreren Angebotsdateien ist die "</t>
    </r>
    <r>
      <rPr>
        <b/>
        <sz val="10"/>
        <color theme="1"/>
        <rFont val="Arial"/>
        <family val="2"/>
      </rPr>
      <t>Angebotssumme</t>
    </r>
    <r>
      <rPr>
        <sz val="10"/>
        <color theme="1"/>
        <rFont val="Arial"/>
        <family val="2"/>
      </rPr>
      <t xml:space="preserve"> brutto" in Teil E vom Bieter manuell in das "Angebotsdokument" zu übertragen. Es gelten die Einheitspreise in der Angebotsdatei
Um unbeabsichtigten Änderungen insbesondere in den Formeln vorzubeugen, wurden die Tabellenblätter geschützt. </t>
    </r>
  </si>
  <si>
    <t>Abrechnungsstand vom: …</t>
  </si>
  <si>
    <r>
      <t xml:space="preserve">
Zur Bearbeitung wird die Excel-Arbeitsmappenansicht „Normal“ empfohlen.
Eintragungen in </t>
    </r>
    <r>
      <rPr>
        <b/>
        <sz val="10"/>
        <color theme="1"/>
        <rFont val="Arial"/>
        <family val="2"/>
      </rPr>
      <t>Felder mit blauem Hintergrund und roter Umrandung</t>
    </r>
    <r>
      <rPr>
        <sz val="10"/>
        <color theme="1"/>
        <rFont val="Arial"/>
        <family val="2"/>
      </rPr>
      <t xml:space="preserve"> (gekennzeichnet mit seitlichem roten Pfeil) sind vom </t>
    </r>
    <r>
      <rPr>
        <b/>
        <sz val="10"/>
        <color theme="1"/>
        <rFont val="Arial"/>
        <family val="2"/>
      </rPr>
      <t>Auftraggeber</t>
    </r>
    <r>
      <rPr>
        <sz val="10"/>
        <color theme="1"/>
        <rFont val="Arial"/>
        <family val="2"/>
      </rPr>
      <t xml:space="preserve"> zwingend auszufüllen. 
Es wird empfohlen, nichtbenötigte Tabellenblätter auszublenden (</t>
    </r>
    <r>
      <rPr>
        <b/>
        <sz val="10"/>
        <color theme="1"/>
        <rFont val="Arial"/>
        <family val="2"/>
      </rPr>
      <t>nicht löschen!</t>
    </r>
    <r>
      <rPr>
        <sz val="10"/>
        <color theme="1"/>
        <rFont val="Arial"/>
        <family val="2"/>
      </rPr>
      <t xml:space="preserve">). Dies ist auch mit ganzen Zeilen oder Spalten möglich.
Beim Einfügen von zusätzlichen Zeilen mit Kontrollkästchen, müssen die Zellverknüpfungen manuel angepasst werden.
Bei mehreren Angebotsdateien ist die Bezeichnung der Honorarangebotsdatei manuell in das "Angebotsdokument" zu übertragen.
Um unbeabsichtigten Änderungen insbesondere in den Formeln vorzubeugen, wurden die Tabellenblätter geschützt. </t>
    </r>
  </si>
  <si>
    <t>Freiberufliche Dienstleistungen</t>
  </si>
  <si>
    <t>VII.02.4</t>
  </si>
  <si>
    <t>Z 1 und 2: - frei -</t>
  </si>
  <si>
    <r>
      <t xml:space="preserve">Vorläufiges Honorar </t>
    </r>
    <r>
      <rPr>
        <sz val="8"/>
        <color theme="1"/>
        <rFont val="Arial"/>
        <family val="2"/>
      </rPr>
      <t>(Abrechnung erfolgt nach tatsächlicher Menge)</t>
    </r>
  </si>
  <si>
    <t xml:space="preserve">Leistungen </t>
  </si>
  <si>
    <t>Honorar für die Leistungen wird vereinbart in Höhe von</t>
  </si>
  <si>
    <t>Honorar für Freiberufliche Dienstleistungen in Höhe von</t>
  </si>
  <si>
    <r>
      <t xml:space="preserve">Stundensätze für Leistungsänderungen </t>
    </r>
    <r>
      <rPr>
        <b/>
        <sz val="8"/>
        <color theme="1"/>
        <rFont val="Arial"/>
        <family val="2"/>
      </rPr>
      <t>(soweit nicht über Leistungsposition zu vergüten)</t>
    </r>
  </si>
  <si>
    <t>Vertreter</t>
  </si>
  <si>
    <t>Leistung</t>
  </si>
  <si>
    <t>Titel 1</t>
  </si>
  <si>
    <t xml:space="preserve">Summe Titel 2 </t>
  </si>
  <si>
    <t xml:space="preserve">Summe Titel 3 </t>
  </si>
  <si>
    <t xml:space="preserve">Summe Titel 4 </t>
  </si>
  <si>
    <t xml:space="preserve">Summe Titel 6 </t>
  </si>
  <si>
    <t xml:space="preserve">Summe Titel 7 </t>
  </si>
  <si>
    <t xml:space="preserve">Summe Titel 8 </t>
  </si>
  <si>
    <t xml:space="preserve">Summe Titel 9 </t>
  </si>
  <si>
    <t xml:space="preserve">Summe Titel 1 </t>
  </si>
  <si>
    <t>Summe über alle Titel</t>
  </si>
  <si>
    <t>Titel 9</t>
  </si>
  <si>
    <t>Titel 2</t>
  </si>
  <si>
    <t>Titel 3</t>
  </si>
  <si>
    <t>Titel 4</t>
  </si>
  <si>
    <t>Titel 6</t>
  </si>
  <si>
    <t>Titel 7</t>
  </si>
  <si>
    <t>Titel 8</t>
  </si>
  <si>
    <t>siehe Teil D</t>
  </si>
  <si>
    <t>Teil D</t>
  </si>
  <si>
    <t>D</t>
  </si>
  <si>
    <t xml:space="preserve">Festlegung der Leistungen </t>
  </si>
  <si>
    <t>Leistungsbeschreibung</t>
  </si>
  <si>
    <t>Leistungen</t>
  </si>
  <si>
    <t>Summe</t>
  </si>
  <si>
    <r>
      <t>Beschreibung der Leistungen</t>
    </r>
    <r>
      <rPr>
        <sz val="8"/>
        <color rgb="FF0070C0"/>
        <rFont val="Arial"/>
        <family val="2"/>
      </rPr>
      <t xml:space="preserve">
</t>
    </r>
  </si>
  <si>
    <t>Z 4 bis 8: - frei -</t>
  </si>
  <si>
    <t>Maßnahmennr</t>
  </si>
  <si>
    <t>Maßnahme</t>
  </si>
  <si>
    <t>Vergabenr</t>
  </si>
  <si>
    <t>Bieter</t>
  </si>
  <si>
    <t>Angebot</t>
  </si>
  <si>
    <t>Index</t>
  </si>
  <si>
    <t>10.2 Nebenkosten  in %</t>
  </si>
  <si>
    <t xml:space="preserve">10 Nebenkosten </t>
  </si>
  <si>
    <t>12 Auftragssumme netto</t>
  </si>
  <si>
    <t>13 Mehrwertsteuer in %</t>
  </si>
  <si>
    <t>13 Mehrwertsteuer</t>
  </si>
  <si>
    <t>14 Auftragsumme brutto</t>
  </si>
  <si>
    <t>20 Wertungssumme netto</t>
  </si>
  <si>
    <t>21 Mehrwertsteuer</t>
  </si>
  <si>
    <t>22 Wertungssumme brutto</t>
  </si>
  <si>
    <t>Bezeichnung Besond Lstg</t>
  </si>
  <si>
    <t>EP-Preis</t>
  </si>
  <si>
    <t>Netto-GP-Preis</t>
  </si>
  <si>
    <t>9.1 Summe Honorar für Leistungen (s.Teil C)</t>
  </si>
  <si>
    <t>Stand: 04.01.2024</t>
  </si>
  <si>
    <t>Vertragsnr.:</t>
  </si>
  <si>
    <t>B14HA150700001</t>
  </si>
  <si>
    <t>Grundlagenermittlung</t>
  </si>
  <si>
    <t xml:space="preserve">Sichtung,  Analyse und Zusammenführung </t>
  </si>
  <si>
    <t>Stk</t>
  </si>
  <si>
    <t>Vorentwurf</t>
  </si>
  <si>
    <t>Psch</t>
  </si>
  <si>
    <t xml:space="preserve">Beratung und Mitwirkung zum gesamten Leistungs- und Untersuchungsbedarf </t>
  </si>
  <si>
    <t>Entwurf</t>
  </si>
  <si>
    <t xml:space="preserve">Maßnahmenübersicht </t>
  </si>
  <si>
    <t>Formulierung und Abstimmung eines Leitbildes bzw. des Planungsprogramms</t>
  </si>
  <si>
    <t>Darstellung des Plangebiets im Maßstab 1:500/1:1000 mit Aussagen zu:</t>
  </si>
  <si>
    <t>Freiräumlicher Entwurf</t>
  </si>
  <si>
    <t>Durcharbeiten und Komplettieren der ausgewählten Konzeption zum Entwurf</t>
  </si>
  <si>
    <t>Abstimmung</t>
  </si>
  <si>
    <t>Erarbeiten der Konzeption einschließlich Untersuchung von sich wesentlich unterscheidenden Lösungen bei gleichen Planungsforderungen</t>
  </si>
  <si>
    <t xml:space="preserve">Darstellen der aus der ausgewählten Alternative sich ergebenden Einzelmaßnahmen. Die Maßnahmen können Grundlage einer Kostenindikation sein. </t>
  </si>
  <si>
    <t>Erhebungen</t>
  </si>
  <si>
    <t>Regenwasserberechnungen und ggf.Überflutungsnachweise</t>
  </si>
  <si>
    <t>Kostenindikation über flächenhafte Ansätze</t>
  </si>
  <si>
    <t>Beispielhafte Ausschnitte für Freiräume mit Nutzungszonierungen in geeigneten Maßstäben. Darüber hinausgehende Leistungen, auch in Teilbereichen, sind Objektplanungen.</t>
  </si>
  <si>
    <t>zum Artenschutz, zu Vegetationsbewertugnen, zu Bodenbewertungen, zu Gewässerbewertungen, zu CO²-Bilanzen, zu klimatischen Faktoren</t>
  </si>
  <si>
    <t>26-004187</t>
  </si>
  <si>
    <t xml:space="preserve">Abstimmungen </t>
  </si>
  <si>
    <t>Abstimmungen mit dem Auftraggeber und mit der Verfasser/-in des städtebaulichen Entwurfs</t>
  </si>
  <si>
    <t xml:space="preserve">aller Grundstücksdaten auf Basis der zur Verfügung gestellten Datenlage; Überprüfung und Beratung auf Vollständigkeit. </t>
  </si>
  <si>
    <t>4.06</t>
  </si>
  <si>
    <t>1. Gliederung: von Grünflächen und deren Klassifikation, von Straßen- und Platzflächen und deren Klassifikation, von Wegeverbindungen und deren Klassifikation, von Wasserflächen und deren Klassifikation;                                                                 2. Aussagen: im Umgang mit den Schutzgütern Boden, Wasser, Luft und Klima, zur Biodiversität und zum Artenerhalt, zum Regenwassermanagement, zu Bepflanzungs- und Vegetationsstrukturen, zum Umgang mit Topografie</t>
  </si>
  <si>
    <t>Abstimmungen</t>
  </si>
  <si>
    <t>4.07</t>
  </si>
  <si>
    <t>Bereitstellen der Arbeitsergebnisse als Grundlage für die anderen an der Planung fachlich Beteiligten sowie Koordination und Integration von deren Leistungen, insb. des städtebaulichen Entwurfs.</t>
  </si>
  <si>
    <t>Abstimmen des Entwurfs mit dem Auftraggeber und anderen an der an der Planung fachlich Beteiligten. Bereitstellen der Arbeitsergebnisse als Grundlage für die anderen an der Planung fachlich Beteiligten sowie Koordination und Integration von deren Leistungen, insb. des städtebaulichen Entwurfs.</t>
  </si>
  <si>
    <t xml:space="preserve">Besondere Leistungen zur Flächenplanung gem.Anlage 9 HOAI-Freiräumlicher Entwurf </t>
  </si>
  <si>
    <t>Aufstellen und Überwachen von integrierten Terminplänen</t>
  </si>
  <si>
    <t>Wesentliche Änderungen oder Neubearbeitung des Entwurfs nach Offenlage oder Beteiligungen, insbesondere nach Stellungnahmen</t>
  </si>
  <si>
    <t>Mitwirken</t>
  </si>
  <si>
    <t>bei der Beteiligung der Öffentlichkeit sowie bei Stellungnahmen zu Bauvorhaben und bei allgemeinen Veröffentlichungen. Abrechnung nach tatsächlichen Aufwand (mit vereinbartem Stundensatz).</t>
  </si>
  <si>
    <t>000.792.717</t>
  </si>
  <si>
    <t xml:space="preserve">Erstellen zusätzlicher Hilfsmittel der Darstellung zum Beispiel Fotomontagen, 3D-Darstellungen, Videopräsentationen </t>
  </si>
  <si>
    <t>4.08.</t>
  </si>
  <si>
    <t>Zusätzliche Leistungen</t>
  </si>
  <si>
    <t>Neubau ASG TUM Campus Taufkirchen / Ottobrunn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</si>
</sst>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0;;;@"/>
    <numFmt numFmtId="166" formatCode="#,##0.00;;;@"/>
    <numFmt numFmtId="167" formatCode="#,##0.00%;;;@"/>
    <numFmt numFmtId="168" formatCode="0.0%"/>
  </numFmts>
  <fonts count="5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8"/>
      <color theme="1"/>
      <name val="Arial"/>
      <family val="2"/>
    </font>
    <font>
      <b/>
      <sz val="14"/>
      <color theme="1"/>
      <name val="Arial"/>
      <family val="2"/>
    </font>
    <font>
      <b/>
      <sz val="10"/>
      <color theme="1"/>
      <name val="Arial"/>
      <family val="2"/>
    </font>
    <font>
      <sz val="9"/>
      <color theme="1"/>
      <name val="Arial"/>
      <family val="2"/>
    </font>
    <font>
      <b/>
      <sz val="8"/>
      <color theme="1"/>
      <name val="Arial"/>
      <family val="2"/>
    </font>
    <font>
      <b/>
      <sz val="9"/>
      <color theme="1"/>
      <name val="Arial"/>
      <family val="2"/>
    </font>
    <font>
      <sz val="11"/>
      <color theme="1"/>
      <name val="Arial"/>
      <family val="2"/>
    </font>
    <font>
      <i/>
      <sz val="10"/>
      <color theme="1"/>
      <name val="Arial"/>
      <family val="2"/>
    </font>
    <font>
      <i/>
      <sz val="10"/>
      <color rgb="FFFF0000"/>
      <name val="Arial"/>
      <family val="2"/>
    </font>
    <font>
      <b/>
      <sz val="10"/>
      <color rgb="FFFF0000"/>
      <name val="Arial"/>
      <family val="2"/>
    </font>
    <font>
      <sz val="8"/>
      <color rgb="FF0070C0"/>
      <name val="Arial"/>
      <family val="2"/>
    </font>
    <font>
      <i/>
      <sz val="8"/>
      <color theme="1"/>
      <name val="Arial"/>
      <family val="2"/>
    </font>
    <font>
      <sz val="10"/>
      <color rgb="FF222222"/>
      <name val="Arial"/>
      <family val="2"/>
    </font>
    <font>
      <sz val="10"/>
      <color theme="1"/>
      <name val="Arial"/>
      <family val="2"/>
    </font>
    <font>
      <sz val="10"/>
      <name val="Arial"/>
      <family val="2"/>
    </font>
    <font>
      <sz val="14"/>
      <color theme="1"/>
      <name val="Arial"/>
      <family val="2"/>
    </font>
    <font>
      <sz val="12"/>
      <color theme="1"/>
      <name val="Arial"/>
      <family val="2"/>
    </font>
    <font>
      <b/>
      <sz val="8"/>
      <color rgb="FFFF0000"/>
      <name val="Arial"/>
      <family val="2"/>
    </font>
    <font>
      <b/>
      <sz val="10"/>
      <name val="Arial"/>
      <family val="2"/>
    </font>
    <font>
      <sz val="10"/>
      <color rgb="FFDCE6F1"/>
      <name val="Arial"/>
      <family val="2"/>
    </font>
    <font>
      <sz val="10"/>
      <color theme="0"/>
      <name val="Arial"/>
      <family val="2"/>
    </font>
    <font>
      <sz val="10"/>
      <color rgb="FFFF0000"/>
      <name val="Arial"/>
      <family val="2"/>
    </font>
    <font>
      <sz val="13"/>
      <color theme="1"/>
      <name val="Arial"/>
      <family val="2"/>
    </font>
    <font>
      <i/>
      <sz val="10"/>
      <name val="Arial"/>
      <family val="2"/>
    </font>
    <font>
      <u/>
      <sz val="10"/>
      <color theme="1"/>
      <name val="Arial"/>
      <family val="2"/>
    </font>
    <font>
      <i/>
      <sz val="10"/>
      <color rgb="FF0070C0"/>
      <name val="Arial"/>
      <family val="2"/>
    </font>
    <font>
      <u/>
      <sz val="10"/>
      <color theme="10"/>
      <name val="Arial"/>
      <family val="2"/>
    </font>
    <font>
      <b/>
      <sz val="12"/>
      <color theme="1"/>
      <name val="Arial"/>
      <family val="2"/>
    </font>
    <font>
      <i/>
      <u/>
      <sz val="8"/>
      <color theme="1"/>
      <name val="Arial"/>
      <family val="2"/>
    </font>
    <font>
      <b/>
      <i/>
      <sz val="8"/>
      <color rgb="FFC00000"/>
      <name val="Arial"/>
      <family val="2"/>
    </font>
    <font>
      <i/>
      <sz val="12"/>
      <color rgb="FF0070C0"/>
      <name val="Arial"/>
      <family val="2"/>
    </font>
    <font>
      <sz val="13"/>
      <name val="Arial"/>
      <family val="2"/>
    </font>
    <font>
      <b/>
      <i/>
      <sz val="10"/>
      <color rgb="FFC00000"/>
      <name val="Arial"/>
      <family val="2"/>
    </font>
    <font>
      <b/>
      <sz val="9"/>
      <name val="Arial"/>
      <family val="2"/>
    </font>
    <font>
      <b/>
      <sz val="9"/>
      <color theme="0"/>
      <name val="Arial"/>
      <family val="2"/>
    </font>
    <font>
      <sz val="8"/>
      <color theme="4" tint="0.79998168889431442"/>
      <name val="Arial"/>
      <family val="2"/>
    </font>
    <font>
      <sz val="10"/>
      <color theme="1"/>
      <name val="SymbolPS"/>
      <family val="5"/>
      <charset val="2"/>
    </font>
    <font>
      <sz val="13"/>
      <color rgb="FFC00000"/>
      <name val="SymbolPS"/>
      <family val="5"/>
      <charset val="2"/>
    </font>
    <font>
      <b/>
      <sz val="13"/>
      <color rgb="FFC00000"/>
      <name val="SymbolPS"/>
      <family val="5"/>
      <charset val="2"/>
    </font>
    <font>
      <sz val="13"/>
      <color rgb="FFC00000"/>
      <name val="Arial"/>
      <family val="2"/>
    </font>
    <font>
      <sz val="7"/>
      <color theme="1"/>
      <name val="Arial"/>
      <family val="2"/>
    </font>
    <font>
      <b/>
      <sz val="7"/>
      <color theme="1"/>
      <name val="Arial"/>
      <family val="2"/>
    </font>
    <font>
      <strike/>
      <sz val="10"/>
      <color rgb="FFC00000"/>
      <name val="Arial"/>
      <family val="2"/>
    </font>
    <font>
      <b/>
      <sz val="13"/>
      <color theme="1"/>
      <name val="Arial"/>
      <family val="2"/>
    </font>
    <font>
      <sz val="10"/>
      <color rgb="FF192527"/>
      <name val="Segoe UI"/>
      <family val="2"/>
    </font>
    <font>
      <u/>
      <sz val="10"/>
      <color rgb="FF0000FF"/>
      <name val="Arial"/>
      <family val="2"/>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
      <patternFill patternType="solid">
        <fgColor rgb="FFDCE6F1"/>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24994659260841701"/>
        <bgColor indexed="64"/>
      </patternFill>
    </fill>
    <fill>
      <patternFill patternType="solid">
        <fgColor theme="0" tint="-0.14996795556505021"/>
        <bgColor indexed="64"/>
      </patternFill>
    </fill>
    <fill>
      <patternFill patternType="solid">
        <fgColor theme="4" tint="0.59999389629810485"/>
        <bgColor indexed="64"/>
      </patternFill>
    </fill>
    <fill>
      <patternFill patternType="solid">
        <fgColor theme="4" tint="-0.249977111117893"/>
        <bgColor theme="4" tint="0.79998168889431442"/>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ck">
        <color theme="4" tint="-0.24994659260841701"/>
      </left>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5" tint="-0.24994659260841701"/>
      </left>
      <right/>
      <top style="thick">
        <color theme="5" tint="-0.24994659260841701"/>
      </top>
      <bottom style="thick">
        <color theme="5" tint="-0.24994659260841701"/>
      </bottom>
      <diagonal/>
    </border>
    <border>
      <left/>
      <right style="thick">
        <color theme="5" tint="-0.24994659260841701"/>
      </right>
      <top style="thick">
        <color theme="5" tint="-0.24994659260841701"/>
      </top>
      <bottom style="thick">
        <color theme="5" tint="-0.24994659260841701"/>
      </bottom>
      <diagonal/>
    </border>
    <border>
      <left/>
      <right/>
      <top style="thick">
        <color theme="5" tint="-0.24994659260841701"/>
      </top>
      <bottom style="thick">
        <color theme="5" tint="-0.24994659260841701"/>
      </bottom>
      <diagonal/>
    </border>
    <border>
      <left/>
      <right/>
      <top style="thick">
        <color theme="4" tint="-0.24994659260841701"/>
      </top>
      <bottom style="thick">
        <color theme="4" tint="-0.24994659260841701"/>
      </bottom>
      <diagonal/>
    </border>
    <border>
      <left style="hair">
        <color indexed="64"/>
      </left>
      <right/>
      <top style="thin">
        <color indexed="64"/>
      </top>
      <bottom/>
      <diagonal/>
    </border>
    <border>
      <left style="hair">
        <color indexed="64"/>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right style="medium">
        <color indexed="64"/>
      </right>
      <top/>
      <bottom/>
      <diagonal/>
    </border>
    <border>
      <left/>
      <right style="hair">
        <color indexed="64"/>
      </right>
      <top style="hair">
        <color indexed="64"/>
      </top>
      <bottom style="hair">
        <color indexed="64"/>
      </bottom>
      <diagonal/>
    </border>
    <border>
      <left style="hair">
        <color indexed="64"/>
      </left>
      <right style="medium">
        <color indexed="64"/>
      </right>
      <top/>
      <bottom/>
      <diagonal/>
    </border>
    <border>
      <left/>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bottom/>
      <diagonal/>
    </border>
    <border>
      <left style="thin">
        <color indexed="64"/>
      </left>
      <right style="hair">
        <color indexed="64"/>
      </right>
      <top/>
      <bottom/>
      <diagonal/>
    </border>
    <border>
      <left style="thin">
        <color theme="4" tint="0.39997558519241921"/>
      </left>
      <right/>
      <top/>
      <bottom style="thin">
        <color theme="4" tint="0.39997558519241921"/>
      </bottom>
      <diagonal/>
    </border>
    <border>
      <left/>
      <right/>
      <top/>
      <bottom style="thin">
        <color theme="4" tint="0.39997558519241921"/>
      </bottom>
      <diagonal/>
    </border>
  </borders>
  <cellStyleXfs count="7">
    <xf numFmtId="0" fontId="0" fillId="0" borderId="0"/>
    <xf numFmtId="0" fontId="3" fillId="0" borderId="0"/>
    <xf numFmtId="0" fontId="2" fillId="0" borderId="0"/>
    <xf numFmtId="0" fontId="30" fillId="0" borderId="0" applyNumberFormat="0" applyFill="0" applyBorder="0" applyAlignment="0" applyProtection="0"/>
    <xf numFmtId="0" fontId="1" fillId="0" borderId="0"/>
    <xf numFmtId="0" fontId="1" fillId="0" borderId="0"/>
    <xf numFmtId="44" fontId="17" fillId="0" borderId="0" applyFont="0" applyFill="0" applyBorder="0" applyAlignment="0" applyProtection="0"/>
  </cellStyleXfs>
  <cellXfs count="676">
    <xf numFmtId="0" fontId="0" fillId="0" borderId="0" xfId="0"/>
    <xf numFmtId="0" fontId="0" fillId="0" borderId="0" xfId="0" applyAlignment="1" applyProtection="1">
      <alignment vertical="top"/>
      <protection hidden="1"/>
    </xf>
    <xf numFmtId="16" fontId="6" fillId="0" borderId="0" xfId="0" quotePrefix="1" applyNumberFormat="1" applyFont="1" applyAlignment="1" applyProtection="1">
      <alignment vertical="top"/>
      <protection hidden="1"/>
    </xf>
    <xf numFmtId="0" fontId="0" fillId="0" borderId="3" xfId="0" applyBorder="1" applyAlignment="1" applyProtection="1">
      <alignment vertical="top"/>
      <protection hidden="1"/>
    </xf>
    <xf numFmtId="0" fontId="0" fillId="0" borderId="6" xfId="0" applyBorder="1" applyAlignment="1" applyProtection="1">
      <alignment vertical="top"/>
      <protection hidden="1"/>
    </xf>
    <xf numFmtId="0" fontId="4" fillId="0" borderId="0" xfId="0" applyFont="1" applyAlignment="1" applyProtection="1">
      <alignment vertical="top"/>
      <protection hidden="1"/>
    </xf>
    <xf numFmtId="0" fontId="0" fillId="0" borderId="0" xfId="0" applyAlignment="1" applyProtection="1">
      <alignment vertical="center"/>
      <protection hidden="1"/>
    </xf>
    <xf numFmtId="0" fontId="0" fillId="0" borderId="13" xfId="0" applyBorder="1" applyAlignment="1" applyProtection="1">
      <alignment vertical="top"/>
      <protection hidden="1"/>
    </xf>
    <xf numFmtId="0" fontId="0" fillId="0" borderId="10" xfId="0" applyBorder="1" applyAlignment="1" applyProtection="1">
      <alignment vertical="top"/>
      <protection hidden="1"/>
    </xf>
    <xf numFmtId="0" fontId="0" fillId="0" borderId="4" xfId="0" applyBorder="1" applyAlignment="1" applyProtection="1">
      <alignment vertical="top"/>
      <protection hidden="1"/>
    </xf>
    <xf numFmtId="0" fontId="0" fillId="0" borderId="7" xfId="0" applyBorder="1" applyAlignment="1" applyProtection="1">
      <alignment vertical="top"/>
      <protection hidden="1"/>
    </xf>
    <xf numFmtId="0" fontId="4" fillId="0" borderId="15" xfId="0" applyFont="1" applyBorder="1" applyAlignment="1" applyProtection="1">
      <alignment vertical="top"/>
      <protection hidden="1"/>
    </xf>
    <xf numFmtId="0" fontId="8" fillId="0" borderId="1" xfId="0" applyFont="1" applyBorder="1" applyAlignment="1" applyProtection="1">
      <alignment horizontal="center" vertical="top" wrapText="1"/>
      <protection hidden="1"/>
    </xf>
    <xf numFmtId="0" fontId="8" fillId="0" borderId="0" xfId="0" applyFont="1" applyAlignment="1" applyProtection="1">
      <alignment vertical="top"/>
      <protection hidden="1"/>
    </xf>
    <xf numFmtId="0" fontId="15" fillId="0" borderId="0" xfId="0" applyFont="1" applyAlignment="1" applyProtection="1">
      <alignment vertical="top"/>
      <protection hidden="1"/>
    </xf>
    <xf numFmtId="0" fontId="8" fillId="0" borderId="14" xfId="0" applyFont="1" applyBorder="1" applyAlignment="1" applyProtection="1">
      <alignment horizontal="left" vertical="top"/>
      <protection hidden="1"/>
    </xf>
    <xf numFmtId="0" fontId="8" fillId="3" borderId="4" xfId="0" applyFont="1" applyFill="1" applyBorder="1" applyAlignment="1" applyProtection="1">
      <alignment horizontal="center" vertical="top" wrapText="1"/>
      <protection hidden="1"/>
    </xf>
    <xf numFmtId="0" fontId="4" fillId="3" borderId="5" xfId="0" applyFont="1" applyFill="1" applyBorder="1" applyAlignment="1" applyProtection="1">
      <alignment horizontal="left" vertical="center"/>
      <protection hidden="1"/>
    </xf>
    <xf numFmtId="4" fontId="18" fillId="3" borderId="7" xfId="0" applyNumberFormat="1" applyFont="1" applyFill="1" applyBorder="1" applyAlignment="1" applyProtection="1">
      <alignment horizontal="right" vertical="center"/>
      <protection hidden="1"/>
    </xf>
    <xf numFmtId="0" fontId="4" fillId="0" borderId="15" xfId="0" applyFont="1" applyBorder="1" applyAlignment="1" applyProtection="1">
      <alignment horizontal="center" vertical="top" wrapText="1"/>
      <protection hidden="1"/>
    </xf>
    <xf numFmtId="0" fontId="6" fillId="3" borderId="3" xfId="0" applyFont="1" applyFill="1" applyBorder="1" applyAlignment="1" applyProtection="1">
      <alignment vertical="center"/>
      <protection hidden="1"/>
    </xf>
    <xf numFmtId="0" fontId="6" fillId="3" borderId="2" xfId="0" applyFont="1" applyFill="1" applyBorder="1" applyAlignment="1" applyProtection="1">
      <alignment vertical="top"/>
      <protection hidden="1"/>
    </xf>
    <xf numFmtId="166" fontId="0" fillId="0" borderId="1" xfId="0" applyNumberFormat="1" applyBorder="1" applyAlignment="1" applyProtection="1">
      <alignment vertical="top"/>
      <protection hidden="1"/>
    </xf>
    <xf numFmtId="16" fontId="4" fillId="0" borderId="0" xfId="0" quotePrefix="1" applyNumberFormat="1" applyFont="1" applyAlignment="1" applyProtection="1">
      <alignment vertical="top"/>
      <protection hidden="1"/>
    </xf>
    <xf numFmtId="16" fontId="4" fillId="0" borderId="0" xfId="0" quotePrefix="1" applyNumberFormat="1" applyFont="1" applyAlignment="1" applyProtection="1">
      <alignment horizontal="right" vertical="top"/>
      <protection hidden="1"/>
    </xf>
    <xf numFmtId="166" fontId="0" fillId="0" borderId="1" xfId="0" applyNumberFormat="1" applyBorder="1" applyAlignment="1" applyProtection="1">
      <alignment vertical="center"/>
      <protection hidden="1"/>
    </xf>
    <xf numFmtId="0" fontId="23" fillId="6" borderId="8" xfId="0" applyFont="1" applyFill="1" applyBorder="1" applyAlignment="1" applyProtection="1">
      <alignment vertical="top"/>
      <protection hidden="1"/>
    </xf>
    <xf numFmtId="0" fontId="0" fillId="0" borderId="9" xfId="0" applyBorder="1" applyAlignment="1" applyProtection="1">
      <alignment vertical="top"/>
      <protection hidden="1"/>
    </xf>
    <xf numFmtId="0" fontId="6" fillId="0" borderId="9" xfId="0" applyFont="1" applyBorder="1" applyAlignment="1" applyProtection="1">
      <alignment vertical="top"/>
      <protection hidden="1"/>
    </xf>
    <xf numFmtId="16" fontId="6" fillId="0" borderId="3" xfId="0" quotePrefix="1" applyNumberFormat="1" applyFont="1" applyBorder="1" applyAlignment="1" applyProtection="1">
      <alignment vertical="top"/>
      <protection hidden="1"/>
    </xf>
    <xf numFmtId="166" fontId="8" fillId="0" borderId="1" xfId="0" applyNumberFormat="1" applyFont="1" applyBorder="1" applyAlignment="1" applyProtection="1">
      <alignment horizontal="center" vertical="top" wrapText="1"/>
      <protection hidden="1"/>
    </xf>
    <xf numFmtId="0" fontId="4" fillId="0" borderId="12" xfId="0" applyFont="1" applyBorder="1" applyAlignment="1" applyProtection="1">
      <alignment horizontal="center" vertical="top" wrapText="1"/>
      <protection hidden="1"/>
    </xf>
    <xf numFmtId="10" fontId="0" fillId="5" borderId="1" xfId="0" applyNumberFormat="1" applyFill="1" applyBorder="1" applyAlignment="1" applyProtection="1">
      <alignment horizontal="center" vertical="top"/>
      <protection locked="0"/>
    </xf>
    <xf numFmtId="4" fontId="0" fillId="0" borderId="1" xfId="0" applyNumberFormat="1" applyBorder="1" applyAlignment="1" applyProtection="1">
      <alignment vertical="top"/>
      <protection hidden="1"/>
    </xf>
    <xf numFmtId="0" fontId="10" fillId="0" borderId="0" xfId="1" applyFont="1" applyProtection="1">
      <protection hidden="1"/>
    </xf>
    <xf numFmtId="0" fontId="26" fillId="4" borderId="1" xfId="1" applyFont="1" applyFill="1" applyBorder="1" applyAlignment="1" applyProtection="1">
      <alignment vertical="top"/>
      <protection hidden="1"/>
    </xf>
    <xf numFmtId="0" fontId="0" fillId="0" borderId="0" xfId="0" applyAlignment="1" applyProtection="1">
      <alignment vertical="top"/>
      <protection locked="0" hidden="1"/>
    </xf>
    <xf numFmtId="0" fontId="0" fillId="0" borderId="15" xfId="0" applyBorder="1" applyAlignment="1" applyProtection="1">
      <alignment vertical="top"/>
      <protection hidden="1"/>
    </xf>
    <xf numFmtId="0" fontId="0" fillId="0" borderId="11" xfId="0" applyBorder="1" applyAlignment="1" applyProtection="1">
      <alignment vertical="top"/>
      <protection hidden="1"/>
    </xf>
    <xf numFmtId="0" fontId="0" fillId="6" borderId="8" xfId="0" applyFill="1" applyBorder="1" applyAlignment="1" applyProtection="1">
      <alignment vertical="top"/>
      <protection hidden="1"/>
    </xf>
    <xf numFmtId="0" fontId="13" fillId="0" borderId="0" xfId="0" applyFont="1" applyAlignment="1" applyProtection="1">
      <alignment horizontal="left" vertical="center"/>
      <protection hidden="1"/>
    </xf>
    <xf numFmtId="0" fontId="0" fillId="3" borderId="3" xfId="0" applyFill="1" applyBorder="1" applyAlignment="1" applyProtection="1">
      <alignment vertical="top"/>
      <protection hidden="1"/>
    </xf>
    <xf numFmtId="0" fontId="0" fillId="3" borderId="6" xfId="0" applyFill="1" applyBorder="1" applyAlignment="1" applyProtection="1">
      <alignment vertical="top"/>
      <protection hidden="1"/>
    </xf>
    <xf numFmtId="0" fontId="0" fillId="3" borderId="6" xfId="0" applyFill="1" applyBorder="1" applyAlignment="1" applyProtection="1">
      <alignment horizontal="left" vertical="center" wrapText="1"/>
      <protection hidden="1"/>
    </xf>
    <xf numFmtId="0" fontId="0" fillId="0" borderId="5" xfId="0" applyBorder="1" applyAlignment="1" applyProtection="1">
      <alignment vertical="top" wrapText="1"/>
      <protection hidden="1"/>
    </xf>
    <xf numFmtId="0" fontId="0" fillId="0" borderId="0" xfId="0" applyAlignment="1" applyProtection="1">
      <alignment horizontal="center" vertical="top" wrapText="1"/>
      <protection hidden="1"/>
    </xf>
    <xf numFmtId="0" fontId="0" fillId="0" borderId="5" xfId="0" applyBorder="1" applyAlignment="1" applyProtection="1">
      <alignment vertical="top"/>
      <protection hidden="1"/>
    </xf>
    <xf numFmtId="0" fontId="0" fillId="0" borderId="2" xfId="0" applyBorder="1" applyAlignment="1" applyProtection="1">
      <alignment vertical="top"/>
      <protection hidden="1"/>
    </xf>
    <xf numFmtId="0" fontId="24" fillId="0" borderId="0" xfId="0" applyFont="1" applyAlignment="1" applyProtection="1">
      <alignment vertical="top"/>
      <protection hidden="1"/>
    </xf>
    <xf numFmtId="0" fontId="24" fillId="0" borderId="0" xfId="1" applyFont="1" applyProtection="1">
      <protection hidden="1"/>
    </xf>
    <xf numFmtId="0" fontId="18" fillId="0" borderId="0" xfId="0" applyFont="1" applyAlignment="1" applyProtection="1">
      <alignment vertical="top"/>
      <protection hidden="1"/>
    </xf>
    <xf numFmtId="0" fontId="18" fillId="0" borderId="0" xfId="1" applyFont="1" applyAlignment="1" applyProtection="1">
      <alignment vertical="top"/>
      <protection locked="0" hidden="1"/>
    </xf>
    <xf numFmtId="0" fontId="18" fillId="0" borderId="0" xfId="1" applyFont="1" applyProtection="1">
      <protection hidden="1"/>
    </xf>
    <xf numFmtId="0" fontId="4" fillId="0" borderId="5" xfId="0" applyFont="1" applyBorder="1" applyAlignment="1" applyProtection="1">
      <alignment vertical="top"/>
      <protection hidden="1"/>
    </xf>
    <xf numFmtId="16" fontId="8" fillId="0" borderId="3" xfId="0" quotePrefix="1" applyNumberFormat="1" applyFont="1" applyBorder="1" applyAlignment="1" applyProtection="1">
      <alignment vertical="top"/>
      <protection hidden="1"/>
    </xf>
    <xf numFmtId="16" fontId="21" fillId="0" borderId="3" xfId="0" quotePrefix="1" applyNumberFormat="1" applyFont="1" applyBorder="1" applyAlignment="1" applyProtection="1">
      <alignment vertical="top"/>
      <protection hidden="1"/>
    </xf>
    <xf numFmtId="0" fontId="0" fillId="0" borderId="0" xfId="0" applyProtection="1">
      <protection locked="0"/>
    </xf>
    <xf numFmtId="0" fontId="25" fillId="0" borderId="0" xfId="0" applyFont="1" applyAlignment="1" applyProtection="1">
      <alignment vertical="top"/>
      <protection hidden="1"/>
    </xf>
    <xf numFmtId="166" fontId="0" fillId="0" borderId="9" xfId="0" applyNumberFormat="1" applyBorder="1" applyAlignment="1" applyProtection="1">
      <alignment vertical="top"/>
      <protection hidden="1"/>
    </xf>
    <xf numFmtId="4" fontId="6" fillId="0" borderId="0" xfId="0" applyNumberFormat="1" applyFont="1" applyAlignment="1" applyProtection="1">
      <alignment horizontal="right" vertical="center"/>
      <protection hidden="1"/>
    </xf>
    <xf numFmtId="0" fontId="20" fillId="0" borderId="11" xfId="1" applyFont="1" applyBorder="1" applyAlignment="1" applyProtection="1">
      <alignment horizontal="left" vertical="top"/>
      <protection hidden="1"/>
    </xf>
    <xf numFmtId="0" fontId="6" fillId="0" borderId="9" xfId="0" applyFont="1" applyBorder="1" applyAlignment="1" applyProtection="1">
      <alignment horizontal="left" vertical="center" wrapText="1"/>
      <protection hidden="1"/>
    </xf>
    <xf numFmtId="0" fontId="11" fillId="0" borderId="0" xfId="0" applyFont="1" applyAlignment="1" applyProtection="1">
      <alignment vertical="top"/>
      <protection hidden="1"/>
    </xf>
    <xf numFmtId="0" fontId="6" fillId="3" borderId="2" xfId="0" applyFont="1" applyFill="1" applyBorder="1" applyAlignment="1" applyProtection="1">
      <alignment horizontal="left" vertical="center"/>
      <protection hidden="1"/>
    </xf>
    <xf numFmtId="1" fontId="22" fillId="3" borderId="3" xfId="0" applyNumberFormat="1" applyFont="1" applyFill="1" applyBorder="1" applyAlignment="1" applyProtection="1">
      <alignment vertical="center"/>
      <protection hidden="1"/>
    </xf>
    <xf numFmtId="0" fontId="0" fillId="0" borderId="0" xfId="0" quotePrefix="1" applyAlignment="1" applyProtection="1">
      <alignment vertical="top"/>
      <protection hidden="1"/>
    </xf>
    <xf numFmtId="0" fontId="4" fillId="0" borderId="9" xfId="0" applyFont="1" applyBorder="1" applyAlignment="1" applyProtection="1">
      <alignment vertical="top"/>
      <protection hidden="1"/>
    </xf>
    <xf numFmtId="0" fontId="27" fillId="0" borderId="0" xfId="0" applyFont="1" applyAlignment="1" applyProtection="1">
      <alignment vertical="top"/>
      <protection hidden="1"/>
    </xf>
    <xf numFmtId="0" fontId="10" fillId="0" borderId="0" xfId="2" applyFont="1" applyProtection="1">
      <protection hidden="1"/>
    </xf>
    <xf numFmtId="0" fontId="9" fillId="0" borderId="9" xfId="2" applyFont="1" applyBorder="1" applyAlignment="1" applyProtection="1">
      <alignment vertical="center"/>
      <protection hidden="1"/>
    </xf>
    <xf numFmtId="0" fontId="0" fillId="0" borderId="0" xfId="2" applyFont="1" applyAlignment="1" applyProtection="1">
      <alignment vertical="top"/>
      <protection hidden="1"/>
    </xf>
    <xf numFmtId="0" fontId="8" fillId="0" borderId="9" xfId="2" applyFont="1" applyBorder="1" applyAlignment="1" applyProtection="1">
      <alignment horizontal="right" vertical="center"/>
      <protection hidden="1"/>
    </xf>
    <xf numFmtId="0" fontId="24" fillId="0" borderId="0" xfId="2" applyFont="1" applyProtection="1">
      <protection hidden="1"/>
    </xf>
    <xf numFmtId="0" fontId="18" fillId="0" borderId="0" xfId="2" applyFont="1" applyProtection="1">
      <protection hidden="1"/>
    </xf>
    <xf numFmtId="49" fontId="7" fillId="0" borderId="9" xfId="2" applyNumberFormat="1" applyFont="1" applyBorder="1" applyAlignment="1" applyProtection="1">
      <alignment vertical="center"/>
      <protection hidden="1"/>
    </xf>
    <xf numFmtId="0" fontId="9" fillId="0" borderId="9" xfId="2" applyFont="1" applyBorder="1" applyAlignment="1" applyProtection="1">
      <alignment horizontal="right" vertical="center"/>
      <protection hidden="1"/>
    </xf>
    <xf numFmtId="49" fontId="7" fillId="0" borderId="3" xfId="2" applyNumberFormat="1" applyFont="1" applyBorder="1" applyAlignment="1" applyProtection="1">
      <alignment vertical="center"/>
      <protection hidden="1"/>
    </xf>
    <xf numFmtId="0" fontId="9" fillId="0" borderId="3" xfId="2" applyFont="1" applyBorder="1" applyAlignment="1" applyProtection="1">
      <alignment vertical="center"/>
      <protection hidden="1"/>
    </xf>
    <xf numFmtId="0" fontId="9" fillId="0" borderId="3" xfId="2" applyFont="1" applyBorder="1" applyAlignment="1" applyProtection="1">
      <alignment horizontal="right" vertical="center"/>
      <protection hidden="1"/>
    </xf>
    <xf numFmtId="0" fontId="17" fillId="0" borderId="0" xfId="2" applyFont="1" applyProtection="1">
      <protection hidden="1"/>
    </xf>
    <xf numFmtId="0" fontId="17" fillId="0" borderId="0" xfId="2" applyFont="1" applyAlignment="1" applyProtection="1">
      <alignment vertical="top"/>
      <protection hidden="1"/>
    </xf>
    <xf numFmtId="0" fontId="24" fillId="0" borderId="11" xfId="2" applyFont="1" applyBorder="1" applyProtection="1">
      <protection hidden="1"/>
    </xf>
    <xf numFmtId="0" fontId="12" fillId="0" borderId="0" xfId="0" applyFont="1" applyAlignment="1" applyProtection="1">
      <alignment vertical="top"/>
      <protection hidden="1"/>
    </xf>
    <xf numFmtId="0" fontId="17" fillId="0" borderId="9" xfId="2" applyFont="1" applyBorder="1" applyAlignment="1" applyProtection="1">
      <alignment vertical="top"/>
      <protection hidden="1"/>
    </xf>
    <xf numFmtId="4" fontId="6" fillId="0" borderId="9" xfId="0" applyNumberFormat="1" applyFont="1" applyBorder="1" applyAlignment="1" applyProtection="1">
      <alignment horizontal="right" vertical="center"/>
      <protection hidden="1"/>
    </xf>
    <xf numFmtId="4" fontId="6" fillId="0" borderId="3" xfId="0" applyNumberFormat="1" applyFont="1" applyBorder="1" applyAlignment="1" applyProtection="1">
      <alignment horizontal="right" vertical="center"/>
      <protection hidden="1"/>
    </xf>
    <xf numFmtId="16" fontId="0" fillId="0" borderId="0" xfId="0" quotePrefix="1" applyNumberFormat="1" applyAlignment="1" applyProtection="1">
      <alignment vertical="top"/>
      <protection hidden="1"/>
    </xf>
    <xf numFmtId="0" fontId="6" fillId="0" borderId="0" xfId="0" applyFont="1" applyAlignment="1" applyProtection="1">
      <alignment vertical="top"/>
      <protection hidden="1"/>
    </xf>
    <xf numFmtId="0" fontId="6" fillId="0" borderId="6" xfId="0" applyFont="1" applyBorder="1" applyAlignment="1" applyProtection="1">
      <alignment vertical="top"/>
      <protection hidden="1"/>
    </xf>
    <xf numFmtId="16" fontId="0" fillId="0" borderId="9" xfId="0" quotePrefix="1" applyNumberFormat="1" applyBorder="1" applyAlignment="1" applyProtection="1">
      <alignment vertical="top"/>
      <protection hidden="1"/>
    </xf>
    <xf numFmtId="16" fontId="6" fillId="0" borderId="8" xfId="0" quotePrefix="1" applyNumberFormat="1" applyFont="1" applyBorder="1" applyAlignment="1" applyProtection="1">
      <alignment vertical="top"/>
      <protection hidden="1"/>
    </xf>
    <xf numFmtId="0" fontId="6" fillId="0" borderId="5" xfId="0" applyFont="1" applyBorder="1" applyAlignment="1" applyProtection="1">
      <alignment vertical="top"/>
      <protection hidden="1"/>
    </xf>
    <xf numFmtId="0" fontId="6" fillId="0" borderId="13" xfId="0" applyFont="1" applyBorder="1" applyAlignment="1" applyProtection="1">
      <alignment vertical="top"/>
      <protection hidden="1"/>
    </xf>
    <xf numFmtId="0" fontId="8" fillId="4" borderId="1" xfId="0" applyFont="1" applyFill="1" applyBorder="1" applyAlignment="1" applyProtection="1">
      <alignment vertical="top"/>
      <protection hidden="1"/>
    </xf>
    <xf numFmtId="16" fontId="0" fillId="0" borderId="36" xfId="0" quotePrefix="1" applyNumberFormat="1" applyBorder="1" applyAlignment="1" applyProtection="1">
      <alignment vertical="top"/>
      <protection hidden="1"/>
    </xf>
    <xf numFmtId="16" fontId="0" fillId="0" borderId="37" xfId="0" quotePrefix="1" applyNumberFormat="1" applyBorder="1" applyAlignment="1" applyProtection="1">
      <alignment vertical="top"/>
      <protection hidden="1"/>
    </xf>
    <xf numFmtId="0" fontId="0" fillId="0" borderId="38" xfId="0" applyBorder="1" applyAlignment="1" applyProtection="1">
      <alignment horizontal="center" vertical="top"/>
      <protection hidden="1"/>
    </xf>
    <xf numFmtId="0" fontId="0" fillId="0" borderId="40" xfId="0" applyBorder="1" applyAlignment="1" applyProtection="1">
      <alignment horizontal="center" vertical="top"/>
      <protection hidden="1"/>
    </xf>
    <xf numFmtId="0" fontId="15" fillId="0" borderId="7" xfId="0" applyFont="1" applyBorder="1" applyAlignment="1" applyProtection="1">
      <alignment horizontal="right" vertical="center"/>
      <protection hidden="1"/>
    </xf>
    <xf numFmtId="0" fontId="0" fillId="0" borderId="21" xfId="0" applyBorder="1" applyAlignment="1" applyProtection="1">
      <alignment vertical="top"/>
      <protection hidden="1"/>
    </xf>
    <xf numFmtId="0" fontId="0" fillId="0" borderId="22" xfId="0" applyBorder="1" applyAlignment="1" applyProtection="1">
      <alignment vertical="top"/>
      <protection hidden="1"/>
    </xf>
    <xf numFmtId="0" fontId="15" fillId="0" borderId="23" xfId="0" applyFont="1" applyBorder="1" applyAlignment="1" applyProtection="1">
      <alignment horizontal="right" vertical="center"/>
      <protection hidden="1"/>
    </xf>
    <xf numFmtId="0" fontId="0" fillId="4" borderId="1" xfId="0" applyFill="1" applyBorder="1" applyAlignment="1" applyProtection="1">
      <alignment vertical="top"/>
      <protection hidden="1"/>
    </xf>
    <xf numFmtId="0" fontId="15" fillId="0" borderId="6" xfId="0" quotePrefix="1" applyFont="1" applyBorder="1" applyAlignment="1" applyProtection="1">
      <alignment vertical="top"/>
      <protection hidden="1"/>
    </xf>
    <xf numFmtId="0" fontId="4" fillId="0" borderId="12" xfId="0" quotePrefix="1" applyFont="1" applyBorder="1" applyAlignment="1" applyProtection="1">
      <alignment horizontal="right" vertical="top"/>
      <protection hidden="1"/>
    </xf>
    <xf numFmtId="16" fontId="4" fillId="0" borderId="39" xfId="0" quotePrefix="1" applyNumberFormat="1" applyFont="1" applyBorder="1" applyAlignment="1" applyProtection="1">
      <alignment horizontal="right" vertical="top"/>
      <protection hidden="1"/>
    </xf>
    <xf numFmtId="0" fontId="4" fillId="0" borderId="39" xfId="0" quotePrefix="1" applyFont="1" applyBorder="1" applyAlignment="1" applyProtection="1">
      <alignment horizontal="right" vertical="top"/>
      <protection hidden="1"/>
    </xf>
    <xf numFmtId="0" fontId="0" fillId="0" borderId="37" xfId="0" applyBorder="1" applyAlignment="1" applyProtection="1">
      <alignment vertical="top"/>
      <protection hidden="1"/>
    </xf>
    <xf numFmtId="0" fontId="0" fillId="0" borderId="38" xfId="0" applyBorder="1" applyAlignment="1" applyProtection="1">
      <alignment vertical="top"/>
      <protection hidden="1"/>
    </xf>
    <xf numFmtId="16" fontId="6" fillId="0" borderId="21" xfId="0" quotePrefix="1" applyNumberFormat="1" applyFont="1" applyBorder="1" applyAlignment="1" applyProtection="1">
      <alignment horizontal="left" vertical="center"/>
      <protection hidden="1"/>
    </xf>
    <xf numFmtId="0" fontId="6" fillId="0" borderId="22" xfId="0" applyFont="1" applyBorder="1" applyAlignment="1" applyProtection="1">
      <alignment vertical="center"/>
      <protection hidden="1"/>
    </xf>
    <xf numFmtId="0" fontId="0" fillId="0" borderId="23" xfId="0" applyBorder="1" applyAlignment="1" applyProtection="1">
      <alignment vertical="center"/>
      <protection hidden="1"/>
    </xf>
    <xf numFmtId="0" fontId="4" fillId="0" borderId="36" xfId="0" applyFont="1" applyBorder="1" applyAlignment="1" applyProtection="1">
      <alignment vertical="top"/>
      <protection hidden="1"/>
    </xf>
    <xf numFmtId="0" fontId="4" fillId="0" borderId="38" xfId="0" applyFont="1" applyBorder="1" applyAlignment="1" applyProtection="1">
      <alignment horizontal="right" vertical="top"/>
      <protection hidden="1"/>
    </xf>
    <xf numFmtId="0" fontId="8" fillId="0" borderId="41" xfId="0" applyFont="1" applyBorder="1" applyAlignment="1" applyProtection="1">
      <alignment vertical="top"/>
      <protection hidden="1"/>
    </xf>
    <xf numFmtId="166" fontId="0" fillId="0" borderId="41" xfId="0" applyNumberFormat="1" applyBorder="1" applyAlignment="1" applyProtection="1">
      <alignment horizontal="right" vertical="top"/>
      <protection hidden="1"/>
    </xf>
    <xf numFmtId="166" fontId="6" fillId="0" borderId="41" xfId="0" applyNumberFormat="1" applyFont="1" applyBorder="1" applyAlignment="1" applyProtection="1">
      <alignment horizontal="right" vertical="top"/>
      <protection hidden="1"/>
    </xf>
    <xf numFmtId="0" fontId="8" fillId="0" borderId="39" xfId="0" applyFont="1" applyBorder="1" applyAlignment="1" applyProtection="1">
      <alignment vertical="top"/>
      <protection hidden="1"/>
    </xf>
    <xf numFmtId="166" fontId="0" fillId="0" borderId="39" xfId="0" applyNumberFormat="1" applyBorder="1" applyAlignment="1" applyProtection="1">
      <alignment horizontal="right" vertical="top"/>
      <protection hidden="1"/>
    </xf>
    <xf numFmtId="166" fontId="6" fillId="0" borderId="39" xfId="0" applyNumberFormat="1" applyFont="1" applyBorder="1" applyAlignment="1" applyProtection="1">
      <alignment horizontal="right" vertical="top"/>
      <protection hidden="1"/>
    </xf>
    <xf numFmtId="0" fontId="8" fillId="0" borderId="35" xfId="0" applyFont="1" applyBorder="1" applyAlignment="1" applyProtection="1">
      <alignment vertical="top"/>
      <protection hidden="1"/>
    </xf>
    <xf numFmtId="166" fontId="0" fillId="0" borderId="35" xfId="0" applyNumberFormat="1" applyBorder="1" applyAlignment="1" applyProtection="1">
      <alignment horizontal="right" vertical="top"/>
      <protection hidden="1"/>
    </xf>
    <xf numFmtId="0" fontId="0" fillId="0" borderId="6" xfId="0" applyBorder="1"/>
    <xf numFmtId="4" fontId="6" fillId="0" borderId="6" xfId="0" applyNumberFormat="1" applyFont="1" applyBorder="1" applyAlignment="1" applyProtection="1">
      <alignment horizontal="right" vertical="center"/>
      <protection hidden="1"/>
    </xf>
    <xf numFmtId="0" fontId="6" fillId="0" borderId="3" xfId="0" applyFont="1" applyBorder="1" applyAlignment="1" applyProtection="1">
      <alignment vertical="top"/>
      <protection hidden="1"/>
    </xf>
    <xf numFmtId="0" fontId="0" fillId="0" borderId="0" xfId="0" applyAlignment="1" applyProtection="1">
      <alignment horizontal="left" vertical="top" wrapText="1"/>
      <protection hidden="1"/>
    </xf>
    <xf numFmtId="0" fontId="4" fillId="6" borderId="1" xfId="0" applyFont="1" applyFill="1" applyBorder="1" applyAlignment="1" applyProtection="1">
      <alignment vertical="top"/>
      <protection hidden="1"/>
    </xf>
    <xf numFmtId="0" fontId="4" fillId="0" borderId="3" xfId="0" applyFont="1" applyBorder="1" applyAlignment="1" applyProtection="1">
      <alignment vertical="center"/>
      <protection hidden="1"/>
    </xf>
    <xf numFmtId="16" fontId="8" fillId="6" borderId="1" xfId="0" quotePrefix="1" applyNumberFormat="1" applyFont="1" applyFill="1" applyBorder="1" applyAlignment="1" applyProtection="1">
      <alignment vertical="top"/>
      <protection hidden="1"/>
    </xf>
    <xf numFmtId="4" fontId="0" fillId="0" borderId="0" xfId="1" applyNumberFormat="1" applyFont="1" applyAlignment="1" applyProtection="1">
      <alignment vertical="top"/>
      <protection hidden="1"/>
    </xf>
    <xf numFmtId="0" fontId="0" fillId="0" borderId="3" xfId="0" applyBorder="1" applyAlignment="1" applyProtection="1">
      <alignment horizontal="left" vertical="top"/>
      <protection hidden="1"/>
    </xf>
    <xf numFmtId="0" fontId="6" fillId="0" borderId="3" xfId="0" applyFont="1" applyBorder="1" applyAlignment="1" applyProtection="1">
      <alignment horizontal="left" vertical="center" wrapText="1"/>
      <protection hidden="1"/>
    </xf>
    <xf numFmtId="0" fontId="6" fillId="0" borderId="4" xfId="0" applyFont="1" applyBorder="1" applyAlignment="1" applyProtection="1">
      <alignment horizontal="left" vertical="center" wrapText="1"/>
      <protection hidden="1"/>
    </xf>
    <xf numFmtId="0" fontId="6" fillId="0" borderId="2" xfId="0" applyFont="1" applyBorder="1" applyAlignment="1" applyProtection="1">
      <alignment horizontal="left" vertical="center"/>
      <protection hidden="1"/>
    </xf>
    <xf numFmtId="0" fontId="6" fillId="0" borderId="3" xfId="0" applyFont="1" applyBorder="1" applyAlignment="1" applyProtection="1">
      <alignment vertical="center"/>
      <protection hidden="1"/>
    </xf>
    <xf numFmtId="16" fontId="4" fillId="4" borderId="1" xfId="0" quotePrefix="1" applyNumberFormat="1" applyFont="1" applyFill="1" applyBorder="1" applyAlignment="1" applyProtection="1">
      <alignment vertical="top"/>
      <protection hidden="1"/>
    </xf>
    <xf numFmtId="166" fontId="0" fillId="0" borderId="14" xfId="0" applyNumberFormat="1" applyBorder="1" applyAlignment="1" applyProtection="1">
      <alignment vertical="center"/>
      <protection hidden="1"/>
    </xf>
    <xf numFmtId="4" fontId="0" fillId="0" borderId="0" xfId="0" applyNumberFormat="1" applyAlignment="1" applyProtection="1">
      <alignment vertical="top"/>
      <protection hidden="1"/>
    </xf>
    <xf numFmtId="166" fontId="0" fillId="0" borderId="0" xfId="0" applyNumberFormat="1" applyAlignment="1" applyProtection="1">
      <alignment vertical="top"/>
      <protection hidden="1"/>
    </xf>
    <xf numFmtId="0" fontId="27" fillId="0" borderId="0" xfId="0" applyFont="1" applyAlignment="1" applyProtection="1">
      <alignment vertical="top"/>
      <protection locked="0" hidden="1"/>
    </xf>
    <xf numFmtId="0" fontId="6" fillId="0" borderId="9" xfId="0" applyFont="1" applyBorder="1" applyAlignment="1" applyProtection="1">
      <alignment horizontal="left" vertical="center"/>
      <protection hidden="1"/>
    </xf>
    <xf numFmtId="0" fontId="0" fillId="0" borderId="9" xfId="0" applyBorder="1" applyAlignment="1" applyProtection="1">
      <alignment horizontal="left" vertical="center"/>
      <protection hidden="1"/>
    </xf>
    <xf numFmtId="0" fontId="6" fillId="0" borderId="0" xfId="0"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0" fontId="6" fillId="0" borderId="6" xfId="0" applyFont="1" applyBorder="1" applyAlignment="1" applyProtection="1">
      <alignment horizontal="left" vertical="center"/>
      <protection hidden="1"/>
    </xf>
    <xf numFmtId="0" fontId="6" fillId="0" borderId="6" xfId="0" applyFont="1" applyBorder="1" applyAlignment="1" applyProtection="1">
      <alignment horizontal="center" vertical="center" wrapText="1"/>
      <protection hidden="1"/>
    </xf>
    <xf numFmtId="0" fontId="6" fillId="0" borderId="3" xfId="0" applyFont="1" applyBorder="1" applyAlignment="1" applyProtection="1">
      <alignment horizontal="left" vertical="center"/>
      <protection hidden="1"/>
    </xf>
    <xf numFmtId="0" fontId="6" fillId="0" borderId="23" xfId="0" applyFont="1" applyBorder="1" applyAlignment="1" applyProtection="1">
      <alignment horizontal="right" vertical="center"/>
      <protection hidden="1"/>
    </xf>
    <xf numFmtId="0" fontId="6" fillId="0" borderId="21" xfId="0" applyFont="1" applyBorder="1" applyAlignment="1" applyProtection="1">
      <alignment vertical="center"/>
      <protection hidden="1"/>
    </xf>
    <xf numFmtId="0" fontId="0" fillId="0" borderId="22" xfId="0" applyBorder="1" applyAlignment="1" applyProtection="1">
      <alignment horizontal="left" vertical="center"/>
      <protection hidden="1"/>
    </xf>
    <xf numFmtId="0" fontId="5" fillId="0" borderId="6" xfId="0" applyFont="1" applyBorder="1" applyAlignment="1" applyProtection="1">
      <alignment vertical="center" wrapText="1"/>
      <protection hidden="1"/>
    </xf>
    <xf numFmtId="0" fontId="0" fillId="0" borderId="19" xfId="0" applyBorder="1" applyAlignment="1" applyProtection="1">
      <alignment horizontal="left" vertical="center"/>
      <protection hidden="1"/>
    </xf>
    <xf numFmtId="0" fontId="31" fillId="0" borderId="6" xfId="0" applyFont="1" applyBorder="1" applyAlignment="1" applyProtection="1">
      <alignment horizontal="center" vertical="center" wrapText="1"/>
      <protection hidden="1"/>
    </xf>
    <xf numFmtId="0" fontId="6" fillId="0" borderId="6" xfId="0" applyFont="1" applyBorder="1" applyAlignment="1" applyProtection="1">
      <alignment vertical="center" wrapText="1"/>
      <protection hidden="1"/>
    </xf>
    <xf numFmtId="0" fontId="6" fillId="0" borderId="20" xfId="0" applyFont="1" applyBorder="1" applyAlignment="1" applyProtection="1">
      <alignment vertical="center"/>
      <protection hidden="1"/>
    </xf>
    <xf numFmtId="0" fontId="6" fillId="0" borderId="40" xfId="0" applyFont="1" applyBorder="1" applyAlignment="1" applyProtection="1">
      <alignment vertical="center"/>
      <protection hidden="1"/>
    </xf>
    <xf numFmtId="0" fontId="6" fillId="0" borderId="23" xfId="0" applyFont="1" applyBorder="1" applyAlignment="1" applyProtection="1">
      <alignment vertical="center"/>
      <protection hidden="1"/>
    </xf>
    <xf numFmtId="0" fontId="6" fillId="0" borderId="6" xfId="0" applyFont="1" applyBorder="1" applyAlignment="1" applyProtection="1">
      <alignment vertical="center"/>
      <protection hidden="1"/>
    </xf>
    <xf numFmtId="0" fontId="9" fillId="3" borderId="9" xfId="2" applyFont="1" applyFill="1" applyBorder="1" applyAlignment="1" applyProtection="1">
      <alignment vertical="center"/>
      <protection hidden="1"/>
    </xf>
    <xf numFmtId="0" fontId="29" fillId="0" borderId="42" xfId="1" quotePrefix="1" applyFont="1" applyBorder="1" applyAlignment="1" applyProtection="1">
      <alignment horizontal="center" vertical="top"/>
      <protection hidden="1"/>
    </xf>
    <xf numFmtId="0" fontId="4" fillId="0" borderId="45" xfId="2" applyFont="1" applyBorder="1" applyAlignment="1" applyProtection="1">
      <alignment vertical="top"/>
      <protection hidden="1"/>
    </xf>
    <xf numFmtId="4" fontId="0" fillId="3" borderId="43" xfId="0" applyNumberFormat="1" applyFill="1" applyBorder="1" applyAlignment="1" applyProtection="1">
      <alignment horizontal="right" vertical="top"/>
      <protection hidden="1"/>
    </xf>
    <xf numFmtId="0" fontId="29" fillId="0" borderId="0" xfId="1" quotePrefix="1" applyFont="1" applyAlignment="1" applyProtection="1">
      <alignment horizontal="center" vertical="top"/>
      <protection hidden="1"/>
    </xf>
    <xf numFmtId="166" fontId="6" fillId="0" borderId="35" xfId="0" applyNumberFormat="1" applyFont="1" applyBorder="1" applyAlignment="1" applyProtection="1">
      <alignment horizontal="right" vertical="top"/>
      <protection hidden="1"/>
    </xf>
    <xf numFmtId="166" fontId="0" fillId="0" borderId="14" xfId="0" applyNumberFormat="1" applyBorder="1" applyAlignment="1">
      <alignment vertical="center"/>
    </xf>
    <xf numFmtId="0" fontId="4" fillId="0" borderId="36" xfId="0" applyFont="1" applyBorder="1" applyAlignment="1">
      <alignment vertical="center"/>
    </xf>
    <xf numFmtId="0" fontId="0" fillId="0" borderId="38" xfId="0" applyBorder="1"/>
    <xf numFmtId="167" fontId="6" fillId="4" borderId="39" xfId="0" applyNumberFormat="1" applyFont="1" applyFill="1" applyBorder="1" applyAlignment="1" applyProtection="1">
      <alignment horizontal="center" vertical="center"/>
      <protection locked="0"/>
    </xf>
    <xf numFmtId="0" fontId="6" fillId="0" borderId="2" xfId="0" applyFont="1" applyBorder="1" applyAlignment="1" applyProtection="1">
      <alignment vertical="center"/>
      <protection hidden="1"/>
    </xf>
    <xf numFmtId="166" fontId="0" fillId="0" borderId="3" xfId="0" applyNumberFormat="1" applyBorder="1" applyAlignment="1" applyProtection="1">
      <alignment vertical="top"/>
      <protection hidden="1"/>
    </xf>
    <xf numFmtId="4" fontId="31" fillId="8" borderId="16" xfId="0" applyNumberFormat="1" applyFont="1" applyFill="1" applyBorder="1" applyAlignment="1" applyProtection="1">
      <alignment horizontal="right" vertical="center"/>
      <protection hidden="1"/>
    </xf>
    <xf numFmtId="0" fontId="4" fillId="0" borderId="3" xfId="0" applyFont="1" applyBorder="1" applyAlignment="1" applyProtection="1">
      <alignment horizontal="right" vertical="center"/>
      <protection hidden="1"/>
    </xf>
    <xf numFmtId="0" fontId="26" fillId="0" borderId="0" xfId="0" applyFont="1" applyAlignment="1" applyProtection="1">
      <alignment vertical="top"/>
      <protection hidden="1"/>
    </xf>
    <xf numFmtId="0" fontId="35" fillId="0" borderId="0" xfId="0" applyFont="1" applyAlignment="1" applyProtection="1">
      <alignment vertical="top"/>
      <protection hidden="1"/>
    </xf>
    <xf numFmtId="0" fontId="26" fillId="0" borderId="0" xfId="0" applyFont="1" applyAlignment="1" applyProtection="1">
      <alignment vertical="center"/>
      <protection hidden="1"/>
    </xf>
    <xf numFmtId="0" fontId="26" fillId="0" borderId="0" xfId="0" applyFont="1"/>
    <xf numFmtId="0" fontId="6" fillId="0" borderId="23" xfId="0" applyFont="1" applyBorder="1" applyAlignment="1" applyProtection="1">
      <alignment horizontal="left" vertical="center"/>
      <protection hidden="1"/>
    </xf>
    <xf numFmtId="16" fontId="8" fillId="8" borderId="0" xfId="0" quotePrefix="1" applyNumberFormat="1" applyFont="1" applyFill="1" applyAlignment="1" applyProtection="1">
      <alignment horizontal="left" vertical="center"/>
      <protection hidden="1"/>
    </xf>
    <xf numFmtId="4" fontId="6" fillId="8" borderId="0" xfId="0" applyNumberFormat="1" applyFont="1" applyFill="1" applyAlignment="1" applyProtection="1">
      <alignment vertical="center"/>
      <protection hidden="1"/>
    </xf>
    <xf numFmtId="166" fontId="0" fillId="3" borderId="1" xfId="0" applyNumberFormat="1" applyFill="1" applyBorder="1" applyAlignment="1" applyProtection="1">
      <alignment vertical="top"/>
      <protection hidden="1"/>
    </xf>
    <xf numFmtId="0" fontId="31" fillId="8" borderId="0" xfId="0" applyFont="1" applyFill="1" applyAlignment="1" applyProtection="1">
      <alignment vertical="center"/>
      <protection hidden="1"/>
    </xf>
    <xf numFmtId="0" fontId="6" fillId="8" borderId="0" xfId="0" applyFont="1" applyFill="1" applyAlignment="1" applyProtection="1">
      <alignment vertical="center"/>
      <protection hidden="1"/>
    </xf>
    <xf numFmtId="0" fontId="36" fillId="8" borderId="0" xfId="0" applyFont="1" applyFill="1" applyAlignment="1" applyProtection="1">
      <alignment vertical="center"/>
      <protection hidden="1"/>
    </xf>
    <xf numFmtId="16" fontId="8" fillId="0" borderId="6" xfId="0" quotePrefix="1" applyNumberFormat="1" applyFont="1" applyBorder="1" applyAlignment="1" applyProtection="1">
      <alignment horizontal="left" vertical="center"/>
      <protection hidden="1"/>
    </xf>
    <xf numFmtId="0" fontId="6" fillId="3" borderId="19" xfId="0" applyFont="1" applyFill="1" applyBorder="1" applyAlignment="1" applyProtection="1">
      <alignment horizontal="left" vertical="center"/>
      <protection hidden="1"/>
    </xf>
    <xf numFmtId="4" fontId="8" fillId="8" borderId="42" xfId="0" applyNumberFormat="1" applyFont="1" applyFill="1" applyBorder="1" applyAlignment="1" applyProtection="1">
      <alignment horizontal="center" vertical="top"/>
      <protection hidden="1"/>
    </xf>
    <xf numFmtId="16" fontId="33" fillId="0" borderId="37" xfId="0" quotePrefix="1" applyNumberFormat="1" applyFont="1" applyBorder="1" applyAlignment="1" applyProtection="1">
      <alignment vertical="center"/>
      <protection hidden="1"/>
    </xf>
    <xf numFmtId="165" fontId="6" fillId="0" borderId="37" xfId="0" applyNumberFormat="1" applyFont="1" applyBorder="1" applyAlignment="1" applyProtection="1">
      <alignment vertical="center" wrapText="1"/>
      <protection hidden="1"/>
    </xf>
    <xf numFmtId="0" fontId="6" fillId="0" borderId="37" xfId="0" applyFont="1" applyBorder="1" applyAlignment="1" applyProtection="1">
      <alignment horizontal="center" vertical="center" wrapText="1"/>
      <protection hidden="1"/>
    </xf>
    <xf numFmtId="1" fontId="8" fillId="0" borderId="54" xfId="0" applyNumberFormat="1" applyFont="1" applyBorder="1" applyAlignment="1" applyProtection="1">
      <alignment horizontal="center" vertical="center" wrapText="1"/>
      <protection hidden="1"/>
    </xf>
    <xf numFmtId="0" fontId="0" fillId="0" borderId="54" xfId="0" applyBorder="1" applyAlignment="1" applyProtection="1">
      <alignment vertical="center" wrapText="1"/>
      <protection hidden="1"/>
    </xf>
    <xf numFmtId="0" fontId="8" fillId="3" borderId="9" xfId="2" applyFont="1" applyFill="1" applyBorder="1" applyAlignment="1" applyProtection="1">
      <alignment vertical="center"/>
      <protection hidden="1"/>
    </xf>
    <xf numFmtId="0" fontId="6" fillId="0" borderId="8" xfId="2" applyFont="1" applyBorder="1" applyAlignment="1" applyProtection="1">
      <alignment vertical="center"/>
      <protection hidden="1"/>
    </xf>
    <xf numFmtId="0" fontId="6" fillId="0" borderId="9" xfId="2" applyFont="1" applyBorder="1" applyAlignment="1" applyProtection="1">
      <alignment vertical="center"/>
      <protection hidden="1"/>
    </xf>
    <xf numFmtId="0" fontId="35" fillId="0" borderId="0" xfId="1" applyFont="1" applyProtection="1">
      <protection hidden="1"/>
    </xf>
    <xf numFmtId="0" fontId="35" fillId="0" borderId="0" xfId="2" applyFont="1" applyProtection="1">
      <protection hidden="1"/>
    </xf>
    <xf numFmtId="0" fontId="9" fillId="0" borderId="9" xfId="2" applyFont="1" applyBorder="1" applyAlignment="1" applyProtection="1">
      <alignment horizontal="right" vertical="center" wrapText="1"/>
      <protection hidden="1"/>
    </xf>
    <xf numFmtId="0" fontId="9" fillId="0" borderId="10" xfId="2" applyFont="1" applyBorder="1" applyAlignment="1" applyProtection="1">
      <alignment horizontal="right" vertical="center" wrapText="1"/>
      <protection hidden="1"/>
    </xf>
    <xf numFmtId="0" fontId="17" fillId="3" borderId="8" xfId="2" applyFont="1" applyFill="1" applyBorder="1" applyAlignment="1" applyProtection="1">
      <alignment vertical="top"/>
      <protection hidden="1"/>
    </xf>
    <xf numFmtId="49" fontId="20" fillId="3" borderId="9" xfId="2" applyNumberFormat="1" applyFont="1" applyFill="1" applyBorder="1" applyAlignment="1" applyProtection="1">
      <alignment vertical="center"/>
      <protection hidden="1"/>
    </xf>
    <xf numFmtId="49" fontId="7" fillId="3" borderId="9" xfId="2" applyNumberFormat="1" applyFont="1" applyFill="1" applyBorder="1" applyAlignment="1" applyProtection="1">
      <alignment vertical="center"/>
      <protection hidden="1"/>
    </xf>
    <xf numFmtId="0" fontId="9" fillId="3" borderId="9" xfId="2" applyFont="1" applyFill="1" applyBorder="1" applyAlignment="1" applyProtection="1">
      <alignment horizontal="right" vertical="center"/>
      <protection hidden="1"/>
    </xf>
    <xf numFmtId="0" fontId="6" fillId="3" borderId="17" xfId="2" applyFont="1" applyFill="1" applyBorder="1" applyAlignment="1" applyProtection="1">
      <alignment horizontal="right" vertical="center"/>
      <protection hidden="1"/>
    </xf>
    <xf numFmtId="4" fontId="6" fillId="3" borderId="16" xfId="0" applyNumberFormat="1" applyFont="1" applyFill="1" applyBorder="1" applyAlignment="1" applyProtection="1">
      <alignment horizontal="right" vertical="center"/>
      <protection hidden="1"/>
    </xf>
    <xf numFmtId="0" fontId="9" fillId="0" borderId="8" xfId="2" applyFont="1" applyBorder="1" applyAlignment="1" applyProtection="1">
      <alignment vertical="center"/>
      <protection hidden="1"/>
    </xf>
    <xf numFmtId="4" fontId="6" fillId="0" borderId="10" xfId="2" applyNumberFormat="1" applyFont="1" applyBorder="1" applyAlignment="1" applyProtection="1">
      <alignment horizontal="right" vertical="center" wrapText="1"/>
      <protection hidden="1"/>
    </xf>
    <xf numFmtId="49" fontId="4" fillId="3" borderId="9" xfId="2" applyNumberFormat="1" applyFont="1" applyFill="1" applyBorder="1" applyAlignment="1" applyProtection="1">
      <alignment vertical="center"/>
      <protection hidden="1"/>
    </xf>
    <xf numFmtId="0" fontId="8" fillId="3" borderId="9" xfId="2" applyFont="1" applyFill="1" applyBorder="1" applyAlignment="1" applyProtection="1">
      <alignment horizontal="right" vertical="center"/>
      <protection hidden="1"/>
    </xf>
    <xf numFmtId="2" fontId="6" fillId="3" borderId="16" xfId="0" applyNumberFormat="1" applyFont="1" applyFill="1" applyBorder="1" applyAlignment="1" applyProtection="1">
      <alignment horizontal="right" vertical="center"/>
      <protection hidden="1"/>
    </xf>
    <xf numFmtId="49" fontId="7" fillId="3" borderId="3" xfId="2" applyNumberFormat="1" applyFont="1" applyFill="1" applyBorder="1" applyAlignment="1" applyProtection="1">
      <alignment vertical="center"/>
      <protection hidden="1"/>
    </xf>
    <xf numFmtId="0" fontId="9" fillId="3" borderId="3" xfId="2" applyFont="1" applyFill="1" applyBorder="1" applyAlignment="1" applyProtection="1">
      <alignment vertical="center"/>
      <protection hidden="1"/>
    </xf>
    <xf numFmtId="0" fontId="9" fillId="3" borderId="3" xfId="2" applyFont="1" applyFill="1" applyBorder="1" applyAlignment="1" applyProtection="1">
      <alignment horizontal="right" vertical="center"/>
      <protection hidden="1"/>
    </xf>
    <xf numFmtId="0" fontId="6" fillId="3" borderId="18" xfId="2" applyFont="1" applyFill="1" applyBorder="1" applyAlignment="1" applyProtection="1">
      <alignment horizontal="right" vertical="center"/>
      <protection hidden="1"/>
    </xf>
    <xf numFmtId="0" fontId="9" fillId="0" borderId="5" xfId="2" applyFont="1" applyBorder="1" applyAlignment="1" applyProtection="1">
      <alignment vertical="center"/>
      <protection hidden="1"/>
    </xf>
    <xf numFmtId="0" fontId="9" fillId="0" borderId="6" xfId="2" applyFont="1" applyBorder="1" applyAlignment="1" applyProtection="1">
      <alignment vertical="center"/>
      <protection hidden="1"/>
    </xf>
    <xf numFmtId="0" fontId="6" fillId="0" borderId="10" xfId="2" applyFont="1" applyBorder="1" applyAlignment="1" applyProtection="1">
      <alignment horizontal="right" vertical="center" wrapText="1"/>
      <protection hidden="1"/>
    </xf>
    <xf numFmtId="0" fontId="17" fillId="0" borderId="3" xfId="2" applyFont="1" applyBorder="1" applyAlignment="1" applyProtection="1">
      <alignment vertical="top"/>
      <protection hidden="1"/>
    </xf>
    <xf numFmtId="0" fontId="8" fillId="0" borderId="3" xfId="2" applyFont="1" applyBorder="1" applyAlignment="1" applyProtection="1">
      <alignment horizontal="right" vertical="center"/>
      <protection hidden="1"/>
    </xf>
    <xf numFmtId="0" fontId="17" fillId="0" borderId="6" xfId="2" applyFont="1" applyBorder="1" applyAlignment="1" applyProtection="1">
      <alignment vertical="top"/>
      <protection hidden="1"/>
    </xf>
    <xf numFmtId="49" fontId="7" fillId="0" borderId="6" xfId="2" applyNumberFormat="1" applyFont="1" applyBorder="1" applyAlignment="1" applyProtection="1">
      <alignment vertical="center"/>
      <protection hidden="1"/>
    </xf>
    <xf numFmtId="0" fontId="9" fillId="0" borderId="6" xfId="2" applyFont="1" applyBorder="1" applyAlignment="1" applyProtection="1">
      <alignment horizontal="right" vertical="center"/>
      <protection hidden="1"/>
    </xf>
    <xf numFmtId="0" fontId="8" fillId="0" borderId="6" xfId="2" applyFont="1" applyBorder="1" applyAlignment="1" applyProtection="1">
      <alignment horizontal="right" vertical="center"/>
      <protection hidden="1"/>
    </xf>
    <xf numFmtId="166" fontId="31" fillId="8" borderId="16" xfId="0" applyNumberFormat="1" applyFont="1" applyFill="1" applyBorder="1" applyAlignment="1" applyProtection="1">
      <alignment vertical="center"/>
      <protection hidden="1"/>
    </xf>
    <xf numFmtId="0" fontId="17" fillId="8" borderId="0" xfId="2" applyFont="1" applyFill="1" applyAlignment="1" applyProtection="1">
      <alignment vertical="top"/>
      <protection hidden="1"/>
    </xf>
    <xf numFmtId="49" fontId="4" fillId="8" borderId="0" xfId="2" applyNumberFormat="1" applyFont="1" applyFill="1" applyAlignment="1" applyProtection="1">
      <alignment vertical="center"/>
      <protection hidden="1"/>
    </xf>
    <xf numFmtId="0" fontId="8" fillId="8" borderId="0" xfId="2" applyFont="1" applyFill="1" applyAlignment="1" applyProtection="1">
      <alignment vertical="center"/>
      <protection hidden="1"/>
    </xf>
    <xf numFmtId="0" fontId="8" fillId="8" borderId="0" xfId="2" applyFont="1" applyFill="1" applyAlignment="1" applyProtection="1">
      <alignment horizontal="right" vertical="center"/>
      <protection hidden="1"/>
    </xf>
    <xf numFmtId="0" fontId="31" fillId="8" borderId="53" xfId="2" applyFont="1" applyFill="1" applyBorder="1" applyAlignment="1" applyProtection="1">
      <alignment horizontal="right" vertical="center"/>
      <protection hidden="1"/>
    </xf>
    <xf numFmtId="0" fontId="0" fillId="0" borderId="56" xfId="0" applyBorder="1" applyAlignment="1" applyProtection="1">
      <alignment vertical="top"/>
      <protection hidden="1"/>
    </xf>
    <xf numFmtId="16" fontId="31" fillId="8" borderId="0" xfId="0" quotePrefix="1" applyNumberFormat="1" applyFont="1" applyFill="1" applyAlignment="1" applyProtection="1">
      <alignment vertical="center"/>
      <protection hidden="1"/>
    </xf>
    <xf numFmtId="0" fontId="11" fillId="0" borderId="3" xfId="0" applyFont="1" applyBorder="1" applyAlignment="1" applyProtection="1">
      <alignment vertical="top"/>
      <protection hidden="1"/>
    </xf>
    <xf numFmtId="0" fontId="0" fillId="0" borderId="0" xfId="0" applyAlignment="1" applyProtection="1">
      <alignment horizontal="left" vertical="top"/>
      <protection hidden="1"/>
    </xf>
    <xf numFmtId="166" fontId="6" fillId="3" borderId="1" xfId="0" applyNumberFormat="1" applyFont="1" applyFill="1" applyBorder="1" applyAlignment="1" applyProtection="1">
      <alignment vertical="center"/>
      <protection hidden="1"/>
    </xf>
    <xf numFmtId="0" fontId="0" fillId="0" borderId="19" xfId="0" applyBorder="1" applyAlignment="1" applyProtection="1">
      <alignment horizontal="left" vertical="top"/>
      <protection hidden="1"/>
    </xf>
    <xf numFmtId="0" fontId="0" fillId="3" borderId="8" xfId="0" applyFill="1" applyBorder="1" applyAlignment="1" applyProtection="1">
      <alignment horizontal="left" vertical="top"/>
      <protection hidden="1"/>
    </xf>
    <xf numFmtId="0" fontId="6" fillId="3" borderId="9" xfId="0" applyFont="1" applyFill="1" applyBorder="1" applyAlignment="1" applyProtection="1">
      <alignment vertical="top" wrapText="1"/>
      <protection hidden="1"/>
    </xf>
    <xf numFmtId="0" fontId="0" fillId="3" borderId="9" xfId="0" applyFill="1" applyBorder="1" applyAlignment="1" applyProtection="1">
      <alignment vertical="top"/>
      <protection hidden="1"/>
    </xf>
    <xf numFmtId="0" fontId="0" fillId="0" borderId="50" xfId="0" applyBorder="1" applyAlignment="1" applyProtection="1">
      <alignment horizontal="left" vertical="top"/>
      <protection hidden="1"/>
    </xf>
    <xf numFmtId="4" fontId="6" fillId="3" borderId="9" xfId="0" applyNumberFormat="1" applyFont="1" applyFill="1" applyBorder="1" applyAlignment="1" applyProtection="1">
      <alignment horizontal="center" vertical="center"/>
      <protection hidden="1"/>
    </xf>
    <xf numFmtId="16" fontId="4" fillId="0" borderId="37" xfId="0" quotePrefix="1" applyNumberFormat="1" applyFont="1" applyBorder="1" applyAlignment="1" applyProtection="1">
      <alignment vertical="top"/>
      <protection hidden="1"/>
    </xf>
    <xf numFmtId="16" fontId="4" fillId="0" borderId="38" xfId="0" quotePrefix="1" applyNumberFormat="1" applyFont="1" applyBorder="1" applyAlignment="1" applyProtection="1">
      <alignment horizontal="right" vertical="top"/>
      <protection hidden="1"/>
    </xf>
    <xf numFmtId="4" fontId="0" fillId="5" borderId="1" xfId="0" applyNumberFormat="1" applyFill="1" applyBorder="1" applyAlignment="1" applyProtection="1">
      <alignment horizontal="right" vertical="top"/>
      <protection locked="0"/>
    </xf>
    <xf numFmtId="4" fontId="0" fillId="5" borderId="15" xfId="0" applyNumberFormat="1" applyFill="1" applyBorder="1" applyAlignment="1" applyProtection="1">
      <alignment horizontal="right" vertical="top"/>
      <protection locked="0"/>
    </xf>
    <xf numFmtId="4" fontId="6" fillId="0" borderId="47" xfId="0" applyNumberFormat="1" applyFont="1" applyBorder="1" applyAlignment="1" applyProtection="1">
      <alignment vertical="top"/>
      <protection hidden="1"/>
    </xf>
    <xf numFmtId="0" fontId="0" fillId="0" borderId="45" xfId="0" applyBorder="1" applyAlignment="1" applyProtection="1">
      <alignment vertical="top"/>
      <protection hidden="1"/>
    </xf>
    <xf numFmtId="0" fontId="6" fillId="3" borderId="9" xfId="0" applyFont="1" applyFill="1" applyBorder="1" applyAlignment="1" applyProtection="1">
      <alignment vertical="top"/>
      <protection hidden="1"/>
    </xf>
    <xf numFmtId="0" fontId="0" fillId="3" borderId="10" xfId="0" applyFill="1" applyBorder="1" applyAlignment="1" applyProtection="1">
      <alignment vertical="top"/>
      <protection hidden="1"/>
    </xf>
    <xf numFmtId="10" fontId="4" fillId="0" borderId="0" xfId="0" applyNumberFormat="1" applyFont="1" applyAlignment="1" applyProtection="1">
      <alignment horizontal="center" vertical="top"/>
      <protection locked="0"/>
    </xf>
    <xf numFmtId="0" fontId="4" fillId="0" borderId="0" xfId="0" applyFont="1" applyAlignment="1" applyProtection="1">
      <alignment vertical="top"/>
      <protection locked="0"/>
    </xf>
    <xf numFmtId="0" fontId="4" fillId="0" borderId="0" xfId="0" applyFont="1" applyAlignment="1" applyProtection="1">
      <alignment horizontal="center" vertical="top"/>
      <protection locked="0"/>
    </xf>
    <xf numFmtId="16" fontId="31" fillId="0" borderId="6" xfId="0" quotePrefix="1" applyNumberFormat="1" applyFont="1" applyBorder="1" applyAlignment="1" applyProtection="1">
      <alignment horizontal="left" vertical="center"/>
      <protection hidden="1"/>
    </xf>
    <xf numFmtId="16" fontId="31" fillId="10" borderId="0" xfId="0" quotePrefix="1" applyNumberFormat="1" applyFont="1" applyFill="1" applyAlignment="1" applyProtection="1">
      <alignment horizontal="left" vertical="center"/>
      <protection hidden="1"/>
    </xf>
    <xf numFmtId="16" fontId="8" fillId="10" borderId="0" xfId="0" quotePrefix="1" applyNumberFormat="1" applyFont="1" applyFill="1" applyAlignment="1" applyProtection="1">
      <alignment horizontal="left" vertical="center"/>
      <protection hidden="1"/>
    </xf>
    <xf numFmtId="4" fontId="31" fillId="3" borderId="16" xfId="0" applyNumberFormat="1" applyFont="1" applyFill="1" applyBorder="1" applyAlignment="1">
      <alignment vertical="center"/>
    </xf>
    <xf numFmtId="0" fontId="34" fillId="0" borderId="32" xfId="1" quotePrefix="1" applyFont="1" applyBorder="1" applyAlignment="1" applyProtection="1">
      <alignment horizontal="center" vertical="top"/>
      <protection hidden="1"/>
    </xf>
    <xf numFmtId="0" fontId="34" fillId="0" borderId="51" xfId="1" quotePrefix="1" applyFont="1" applyBorder="1" applyAlignment="1" applyProtection="1">
      <alignment horizontal="center" vertical="top"/>
      <protection hidden="1"/>
    </xf>
    <xf numFmtId="166" fontId="0" fillId="0" borderId="41" xfId="0" quotePrefix="1" applyNumberFormat="1" applyBorder="1" applyAlignment="1" applyProtection="1">
      <alignment horizontal="right" vertical="top"/>
      <protection hidden="1"/>
    </xf>
    <xf numFmtId="166" fontId="0" fillId="0" borderId="39" xfId="0" quotePrefix="1" applyNumberFormat="1" applyBorder="1" applyAlignment="1" applyProtection="1">
      <alignment horizontal="right" vertical="top"/>
      <protection hidden="1"/>
    </xf>
    <xf numFmtId="166" fontId="0" fillId="0" borderId="35" xfId="0" quotePrefix="1" applyNumberFormat="1" applyBorder="1" applyAlignment="1" applyProtection="1">
      <alignment horizontal="right" vertical="top"/>
      <protection hidden="1"/>
    </xf>
    <xf numFmtId="0" fontId="8" fillId="0" borderId="11" xfId="0" applyFont="1" applyBorder="1" applyAlignment="1" applyProtection="1">
      <alignment horizontal="center" vertical="top" wrapText="1"/>
      <protection hidden="1"/>
    </xf>
    <xf numFmtId="4" fontId="0" fillId="5" borderId="31" xfId="2" applyNumberFormat="1" applyFont="1" applyFill="1" applyBorder="1" applyAlignment="1" applyProtection="1">
      <alignment horizontal="right" vertical="top"/>
      <protection locked="0"/>
    </xf>
    <xf numFmtId="4" fontId="0" fillId="5" borderId="46" xfId="2" applyNumberFormat="1" applyFont="1" applyFill="1" applyBorder="1" applyAlignment="1" applyProtection="1">
      <alignment horizontal="right" vertical="top"/>
      <protection locked="0"/>
    </xf>
    <xf numFmtId="166" fontId="4" fillId="0" borderId="15" xfId="0" applyNumberFormat="1" applyFont="1" applyBorder="1" applyAlignment="1" applyProtection="1">
      <alignment vertical="top"/>
      <protection hidden="1"/>
    </xf>
    <xf numFmtId="0" fontId="0" fillId="0" borderId="14" xfId="0" applyBorder="1" applyAlignment="1" applyProtection="1">
      <alignment vertical="top"/>
      <protection hidden="1"/>
    </xf>
    <xf numFmtId="0" fontId="0" fillId="0" borderId="12" xfId="0" applyBorder="1" applyAlignment="1" applyProtection="1">
      <alignment vertical="top"/>
      <protection hidden="1"/>
    </xf>
    <xf numFmtId="166" fontId="4" fillId="0" borderId="12" xfId="0" applyNumberFormat="1" applyFont="1" applyBorder="1" applyAlignment="1" applyProtection="1">
      <alignment vertical="top"/>
      <protection hidden="1"/>
    </xf>
    <xf numFmtId="16" fontId="8" fillId="0" borderId="14" xfId="0" quotePrefix="1" applyNumberFormat="1" applyFont="1" applyBorder="1" applyAlignment="1" applyProtection="1">
      <alignment vertical="top"/>
      <protection hidden="1"/>
    </xf>
    <xf numFmtId="4" fontId="6" fillId="0" borderId="1" xfId="0" applyNumberFormat="1" applyFont="1" applyBorder="1" applyAlignment="1" applyProtection="1">
      <alignment vertical="top"/>
      <protection hidden="1"/>
    </xf>
    <xf numFmtId="16" fontId="8" fillId="0" borderId="12" xfId="0" quotePrefix="1" applyNumberFormat="1" applyFont="1" applyBorder="1" applyAlignment="1" applyProtection="1">
      <alignment vertical="top"/>
      <protection hidden="1"/>
    </xf>
    <xf numFmtId="0" fontId="0" fillId="0" borderId="20" xfId="0" applyBorder="1" applyAlignment="1" applyProtection="1">
      <alignment horizontal="center" vertical="top"/>
      <protection hidden="1"/>
    </xf>
    <xf numFmtId="1" fontId="8" fillId="0" borderId="14" xfId="0" applyNumberFormat="1" applyFont="1" applyBorder="1" applyAlignment="1" applyProtection="1">
      <alignment horizontal="center" vertical="center" wrapText="1"/>
      <protection hidden="1"/>
    </xf>
    <xf numFmtId="0" fontId="8" fillId="0" borderId="40" xfId="0" applyFont="1" applyBorder="1" applyAlignment="1" applyProtection="1">
      <alignment vertical="top"/>
      <protection hidden="1"/>
    </xf>
    <xf numFmtId="4" fontId="0" fillId="0" borderId="39" xfId="0" applyNumberFormat="1" applyBorder="1" applyAlignment="1">
      <alignment vertical="center"/>
    </xf>
    <xf numFmtId="16" fontId="31" fillId="0" borderId="9" xfId="0" quotePrefix="1" applyNumberFormat="1" applyFont="1" applyBorder="1" applyAlignment="1" applyProtection="1">
      <alignment vertical="center"/>
      <protection hidden="1"/>
    </xf>
    <xf numFmtId="16" fontId="4" fillId="0" borderId="9" xfId="0" quotePrefix="1" applyNumberFormat="1" applyFont="1" applyBorder="1" applyAlignment="1" applyProtection="1">
      <alignment vertical="center"/>
      <protection hidden="1"/>
    </xf>
    <xf numFmtId="16" fontId="4" fillId="0" borderId="9" xfId="0" quotePrefix="1" applyNumberFormat="1" applyFont="1" applyBorder="1" applyAlignment="1" applyProtection="1">
      <alignment horizontal="center" vertical="center"/>
      <protection hidden="1"/>
    </xf>
    <xf numFmtId="0" fontId="31" fillId="0" borderId="9" xfId="0" applyFont="1" applyBorder="1"/>
    <xf numFmtId="0" fontId="31" fillId="0" borderId="10" xfId="0" applyFont="1" applyBorder="1"/>
    <xf numFmtId="1" fontId="22" fillId="3" borderId="6" xfId="0" applyNumberFormat="1" applyFont="1" applyFill="1" applyBorder="1" applyAlignment="1" applyProtection="1">
      <alignment vertical="center"/>
      <protection hidden="1"/>
    </xf>
    <xf numFmtId="0" fontId="8" fillId="3" borderId="11" xfId="0" applyFont="1" applyFill="1" applyBorder="1" applyAlignment="1" applyProtection="1">
      <alignment vertical="center" wrapText="1"/>
      <protection hidden="1"/>
    </xf>
    <xf numFmtId="0" fontId="8" fillId="3" borderId="1" xfId="0" applyFont="1" applyFill="1" applyBorder="1" applyAlignment="1" applyProtection="1">
      <alignment vertical="top" wrapText="1"/>
      <protection hidden="1"/>
    </xf>
    <xf numFmtId="0" fontId="8" fillId="3" borderId="1" xfId="0" applyFont="1" applyFill="1" applyBorder="1" applyAlignment="1" applyProtection="1">
      <alignment horizontal="center" vertical="top" wrapText="1"/>
      <protection hidden="1"/>
    </xf>
    <xf numFmtId="0" fontId="8" fillId="3" borderId="5" xfId="0" applyFont="1" applyFill="1" applyBorder="1" applyAlignment="1" applyProtection="1">
      <alignment vertical="center" wrapText="1"/>
      <protection hidden="1"/>
    </xf>
    <xf numFmtId="0" fontId="8" fillId="3" borderId="10" xfId="0" applyFont="1" applyFill="1" applyBorder="1" applyAlignment="1" applyProtection="1">
      <alignment horizontal="center" vertical="top" wrapText="1"/>
      <protection hidden="1"/>
    </xf>
    <xf numFmtId="0" fontId="8" fillId="3" borderId="8" xfId="0" applyFont="1" applyFill="1" applyBorder="1" applyAlignment="1" applyProtection="1">
      <alignment vertical="top"/>
      <protection hidden="1"/>
    </xf>
    <xf numFmtId="0" fontId="8" fillId="3" borderId="9" xfId="0" applyFont="1" applyFill="1" applyBorder="1" applyAlignment="1" applyProtection="1">
      <alignment horizontal="center" vertical="top" wrapText="1"/>
      <protection hidden="1"/>
    </xf>
    <xf numFmtId="0" fontId="6" fillId="3" borderId="0" xfId="0" applyFont="1" applyFill="1" applyAlignment="1" applyProtection="1">
      <alignment vertical="center"/>
      <protection hidden="1"/>
    </xf>
    <xf numFmtId="0" fontId="8" fillId="3" borderId="0" xfId="0" applyFont="1" applyFill="1" applyAlignment="1" applyProtection="1">
      <alignment vertical="center"/>
      <protection hidden="1"/>
    </xf>
    <xf numFmtId="2" fontId="6" fillId="3" borderId="53" xfId="0" applyNumberFormat="1" applyFont="1" applyFill="1" applyBorder="1" applyAlignment="1" applyProtection="1">
      <alignment horizontal="center" vertical="center"/>
      <protection hidden="1"/>
    </xf>
    <xf numFmtId="166" fontId="31" fillId="3" borderId="16" xfId="0" applyNumberFormat="1" applyFont="1" applyFill="1" applyBorder="1" applyAlignment="1" applyProtection="1">
      <alignment horizontal="right" vertical="center"/>
      <protection hidden="1"/>
    </xf>
    <xf numFmtId="166" fontId="6" fillId="8" borderId="16" xfId="0" applyNumberFormat="1" applyFont="1" applyFill="1" applyBorder="1" applyAlignment="1" applyProtection="1">
      <alignment horizontal="right" vertical="center"/>
      <protection hidden="1"/>
    </xf>
    <xf numFmtId="10" fontId="6" fillId="3" borderId="0" xfId="0" applyNumberFormat="1" applyFont="1" applyFill="1" applyAlignment="1" applyProtection="1">
      <alignment vertical="center"/>
      <protection hidden="1"/>
    </xf>
    <xf numFmtId="167" fontId="6" fillId="3" borderId="0" xfId="0" applyNumberFormat="1" applyFont="1" applyFill="1" applyAlignment="1" applyProtection="1">
      <alignment horizontal="right" vertical="center"/>
      <protection hidden="1"/>
    </xf>
    <xf numFmtId="166" fontId="0" fillId="3" borderId="53" xfId="0" applyNumberFormat="1" applyFill="1" applyBorder="1" applyAlignment="1" applyProtection="1">
      <alignment horizontal="right" vertical="center"/>
      <protection hidden="1"/>
    </xf>
    <xf numFmtId="166" fontId="0" fillId="4" borderId="41" xfId="0" applyNumberFormat="1" applyFill="1" applyBorder="1" applyAlignment="1" applyProtection="1">
      <alignment horizontal="right" vertical="center"/>
      <protection locked="0"/>
    </xf>
    <xf numFmtId="167" fontId="0" fillId="4" borderId="41" xfId="0" applyNumberFormat="1" applyFill="1" applyBorder="1" applyAlignment="1" applyProtection="1">
      <alignment horizontal="center" vertical="center"/>
      <protection locked="0"/>
    </xf>
    <xf numFmtId="166" fontId="6" fillId="0" borderId="41" xfId="0" applyNumberFormat="1" applyFont="1" applyBorder="1" applyAlignment="1" applyProtection="1">
      <alignment horizontal="right" vertical="center"/>
      <protection hidden="1"/>
    </xf>
    <xf numFmtId="166" fontId="0" fillId="4" borderId="39" xfId="0" applyNumberFormat="1" applyFill="1" applyBorder="1" applyAlignment="1" applyProtection="1">
      <alignment horizontal="right" vertical="center"/>
      <protection locked="0"/>
    </xf>
    <xf numFmtId="167" fontId="0" fillId="4" borderId="39" xfId="0" applyNumberFormat="1" applyFill="1" applyBorder="1" applyAlignment="1" applyProtection="1">
      <alignment horizontal="center" vertical="center"/>
      <protection locked="0"/>
    </xf>
    <xf numFmtId="166" fontId="6" fillId="0" borderId="39" xfId="0" applyNumberFormat="1" applyFont="1" applyBorder="1" applyAlignment="1" applyProtection="1">
      <alignment horizontal="right" vertical="center"/>
      <protection hidden="1"/>
    </xf>
    <xf numFmtId="166" fontId="0" fillId="4" borderId="35" xfId="0" applyNumberFormat="1" applyFill="1" applyBorder="1" applyAlignment="1" applyProtection="1">
      <alignment horizontal="right" vertical="center"/>
      <protection locked="0"/>
    </xf>
    <xf numFmtId="167" fontId="0" fillId="4" borderId="35" xfId="0" applyNumberFormat="1" applyFill="1" applyBorder="1" applyAlignment="1" applyProtection="1">
      <alignment horizontal="center" vertical="center"/>
      <protection locked="0"/>
    </xf>
    <xf numFmtId="166" fontId="6" fillId="0" borderId="35" xfId="0" applyNumberFormat="1" applyFont="1" applyBorder="1" applyAlignment="1" applyProtection="1">
      <alignment horizontal="right" vertical="center"/>
      <protection hidden="1"/>
    </xf>
    <xf numFmtId="0" fontId="4" fillId="0" borderId="41" xfId="0" applyFont="1" applyBorder="1" applyAlignment="1">
      <alignment horizontal="left" vertical="center"/>
    </xf>
    <xf numFmtId="0" fontId="4" fillId="0" borderId="39" xfId="0" applyFont="1" applyBorder="1" applyAlignment="1">
      <alignment horizontal="left" vertical="center"/>
    </xf>
    <xf numFmtId="0" fontId="4" fillId="0" borderId="35" xfId="0" applyFont="1" applyBorder="1" applyAlignment="1">
      <alignment horizontal="left" vertical="center"/>
    </xf>
    <xf numFmtId="0" fontId="8" fillId="0" borderId="41" xfId="0" applyFont="1" applyBorder="1" applyAlignment="1" applyProtection="1">
      <alignment vertical="center"/>
      <protection hidden="1"/>
    </xf>
    <xf numFmtId="166" fontId="6" fillId="0" borderId="23" xfId="0" applyNumberFormat="1" applyFont="1" applyBorder="1" applyAlignment="1" applyProtection="1">
      <alignment horizontal="right" vertical="center"/>
      <protection hidden="1"/>
    </xf>
    <xf numFmtId="166" fontId="0" fillId="4" borderId="41" xfId="0" applyNumberFormat="1" applyFill="1" applyBorder="1" applyAlignment="1" applyProtection="1">
      <alignment horizontal="right" vertical="center"/>
      <protection hidden="1"/>
    </xf>
    <xf numFmtId="166" fontId="0" fillId="0" borderId="41" xfId="0" applyNumberFormat="1" applyBorder="1" applyAlignment="1" applyProtection="1">
      <alignment horizontal="right" vertical="center"/>
      <protection hidden="1"/>
    </xf>
    <xf numFmtId="0" fontId="8" fillId="0" borderId="39" xfId="0" applyFont="1" applyBorder="1" applyAlignment="1" applyProtection="1">
      <alignment vertical="center"/>
      <protection hidden="1"/>
    </xf>
    <xf numFmtId="166" fontId="6" fillId="0" borderId="38" xfId="0" applyNumberFormat="1" applyFont="1" applyBorder="1" applyAlignment="1" applyProtection="1">
      <alignment horizontal="right" vertical="center"/>
      <protection hidden="1"/>
    </xf>
    <xf numFmtId="166" fontId="0" fillId="4" borderId="39" xfId="0" applyNumberFormat="1" applyFill="1" applyBorder="1" applyAlignment="1" applyProtection="1">
      <alignment horizontal="right" vertical="center"/>
      <protection hidden="1"/>
    </xf>
    <xf numFmtId="166" fontId="0" fillId="0" borderId="39" xfId="0" applyNumberFormat="1" applyBorder="1" applyAlignment="1" applyProtection="1">
      <alignment horizontal="right" vertical="center"/>
      <protection hidden="1"/>
    </xf>
    <xf numFmtId="0" fontId="8" fillId="0" borderId="35" xfId="0" applyFont="1" applyBorder="1" applyAlignment="1" applyProtection="1">
      <alignment vertical="center"/>
      <protection hidden="1"/>
    </xf>
    <xf numFmtId="166" fontId="6" fillId="0" borderId="40" xfId="0" applyNumberFormat="1" applyFont="1" applyBorder="1" applyAlignment="1" applyProtection="1">
      <alignment horizontal="right" vertical="center"/>
      <protection hidden="1"/>
    </xf>
    <xf numFmtId="166" fontId="0" fillId="4" borderId="35" xfId="0" applyNumberFormat="1" applyFill="1" applyBorder="1" applyAlignment="1" applyProtection="1">
      <alignment horizontal="right" vertical="center"/>
      <protection hidden="1"/>
    </xf>
    <xf numFmtId="166" fontId="0" fillId="0" borderId="35" xfId="0" applyNumberFormat="1" applyBorder="1" applyAlignment="1" applyProtection="1">
      <alignment horizontal="right" vertical="center"/>
      <protection hidden="1"/>
    </xf>
    <xf numFmtId="16" fontId="31" fillId="8" borderId="0" xfId="0" quotePrefix="1" applyNumberFormat="1" applyFont="1" applyFill="1" applyAlignment="1" applyProtection="1">
      <alignment horizontal="left" vertical="center"/>
      <protection hidden="1"/>
    </xf>
    <xf numFmtId="0" fontId="0" fillId="0" borderId="37" xfId="0" applyBorder="1" applyAlignment="1" applyProtection="1">
      <alignment vertical="center"/>
      <protection hidden="1"/>
    </xf>
    <xf numFmtId="0" fontId="8" fillId="3" borderId="9" xfId="0" applyFont="1" applyFill="1" applyBorder="1" applyAlignment="1" applyProtection="1">
      <alignment vertical="top" wrapText="1"/>
      <protection hidden="1"/>
    </xf>
    <xf numFmtId="0" fontId="4" fillId="3" borderId="0" xfId="0" applyFont="1" applyFill="1" applyAlignment="1" applyProtection="1">
      <alignment vertical="top"/>
      <protection hidden="1"/>
    </xf>
    <xf numFmtId="0" fontId="4" fillId="3" borderId="6" xfId="0" applyFont="1" applyFill="1" applyBorder="1" applyAlignment="1" applyProtection="1">
      <alignment vertical="top"/>
      <protection hidden="1"/>
    </xf>
    <xf numFmtId="0" fontId="4" fillId="0" borderId="21" xfId="0" applyFont="1" applyBorder="1" applyAlignment="1" applyProtection="1">
      <alignment vertical="center"/>
      <protection hidden="1"/>
    </xf>
    <xf numFmtId="0" fontId="4" fillId="0" borderId="36" xfId="0" applyFont="1" applyBorder="1" applyAlignment="1" applyProtection="1">
      <alignment vertical="center"/>
      <protection hidden="1"/>
    </xf>
    <xf numFmtId="0" fontId="4" fillId="0" borderId="19" xfId="0" applyFont="1" applyBorder="1" applyAlignment="1" applyProtection="1">
      <alignment vertical="center"/>
      <protection hidden="1"/>
    </xf>
    <xf numFmtId="2" fontId="0" fillId="0" borderId="23" xfId="0" applyNumberFormat="1" applyBorder="1" applyAlignment="1" applyProtection="1">
      <alignment horizontal="center" vertical="center"/>
      <protection hidden="1"/>
    </xf>
    <xf numFmtId="2" fontId="0" fillId="0" borderId="38" xfId="0" applyNumberFormat="1" applyBorder="1" applyAlignment="1" applyProtection="1">
      <alignment horizontal="center" vertical="center"/>
      <protection hidden="1"/>
    </xf>
    <xf numFmtId="2" fontId="0" fillId="0" borderId="40" xfId="0" applyNumberFormat="1" applyBorder="1" applyAlignment="1" applyProtection="1">
      <alignment horizontal="center" vertical="center"/>
      <protection hidden="1"/>
    </xf>
    <xf numFmtId="0" fontId="8" fillId="3" borderId="7" xfId="0" applyFont="1" applyFill="1" applyBorder="1" applyAlignment="1" applyProtection="1">
      <alignment horizontal="center" vertical="top" wrapText="1"/>
      <protection hidden="1"/>
    </xf>
    <xf numFmtId="0" fontId="8" fillId="3" borderId="13" xfId="0" applyFont="1" applyFill="1" applyBorder="1" applyAlignment="1" applyProtection="1">
      <alignment horizontal="center" vertical="top" wrapText="1"/>
      <protection hidden="1"/>
    </xf>
    <xf numFmtId="166" fontId="6" fillId="8" borderId="34" xfId="0" applyNumberFormat="1" applyFont="1" applyFill="1" applyBorder="1" applyAlignment="1" applyProtection="1">
      <alignment horizontal="right" vertical="center"/>
      <protection hidden="1"/>
    </xf>
    <xf numFmtId="166" fontId="0" fillId="8" borderId="34" xfId="0" applyNumberFormat="1" applyFill="1" applyBorder="1" applyAlignment="1" applyProtection="1">
      <alignment horizontal="right" vertical="center"/>
      <protection hidden="1"/>
    </xf>
    <xf numFmtId="166" fontId="0" fillId="8" borderId="55" xfId="0" applyNumberFormat="1" applyFill="1" applyBorder="1" applyAlignment="1" applyProtection="1">
      <alignment horizontal="right" vertical="center"/>
      <protection hidden="1"/>
    </xf>
    <xf numFmtId="166" fontId="0" fillId="3" borderId="59" xfId="0" applyNumberFormat="1" applyFill="1" applyBorder="1" applyAlignment="1" applyProtection="1">
      <alignment horizontal="right" vertical="center"/>
      <protection hidden="1"/>
    </xf>
    <xf numFmtId="166" fontId="0" fillId="3" borderId="34" xfId="0" applyNumberFormat="1" applyFill="1" applyBorder="1" applyAlignment="1" applyProtection="1">
      <alignment horizontal="right" vertical="center"/>
      <protection hidden="1"/>
    </xf>
    <xf numFmtId="166" fontId="0" fillId="3" borderId="34" xfId="0" applyNumberFormat="1" applyFill="1" applyBorder="1" applyAlignment="1" applyProtection="1">
      <alignment horizontal="center" vertical="center"/>
      <protection hidden="1"/>
    </xf>
    <xf numFmtId="166" fontId="6" fillId="3" borderId="32" xfId="0" applyNumberFormat="1" applyFont="1" applyFill="1" applyBorder="1" applyAlignment="1" applyProtection="1">
      <alignment horizontal="right" vertical="center"/>
      <protection hidden="1"/>
    </xf>
    <xf numFmtId="166" fontId="0" fillId="3" borderId="59" xfId="0" applyNumberFormat="1" applyFill="1" applyBorder="1" applyAlignment="1" applyProtection="1">
      <alignment horizontal="center" vertical="center"/>
      <protection hidden="1"/>
    </xf>
    <xf numFmtId="0" fontId="6" fillId="3" borderId="53" xfId="0" applyFont="1" applyFill="1" applyBorder="1" applyAlignment="1">
      <alignment vertical="center"/>
    </xf>
    <xf numFmtId="166" fontId="0" fillId="0" borderId="14" xfId="0" applyNumberFormat="1" applyBorder="1" applyAlignment="1" applyProtection="1">
      <alignment horizontal="right" vertical="top"/>
      <protection hidden="1"/>
    </xf>
    <xf numFmtId="16" fontId="0" fillId="0" borderId="45" xfId="0" quotePrefix="1" applyNumberFormat="1" applyBorder="1" applyAlignment="1" applyProtection="1">
      <alignment horizontal="left" vertical="top" wrapText="1"/>
      <protection hidden="1"/>
    </xf>
    <xf numFmtId="0" fontId="4" fillId="0" borderId="40" xfId="0" applyFont="1" applyBorder="1" applyAlignment="1" applyProtection="1">
      <alignment horizontal="center"/>
      <protection hidden="1"/>
    </xf>
    <xf numFmtId="0" fontId="0" fillId="0" borderId="1" xfId="0" applyBorder="1" applyAlignment="1" applyProtection="1">
      <alignment vertical="top"/>
      <protection hidden="1"/>
    </xf>
    <xf numFmtId="0" fontId="0" fillId="8" borderId="53" xfId="0" quotePrefix="1" applyFill="1" applyBorder="1" applyAlignment="1" applyProtection="1">
      <alignment horizontal="right" vertical="center"/>
      <protection hidden="1"/>
    </xf>
    <xf numFmtId="0" fontId="6" fillId="3" borderId="3" xfId="0" applyFont="1" applyFill="1" applyBorder="1" applyAlignment="1" applyProtection="1">
      <alignment horizontal="right" vertical="top"/>
      <protection hidden="1"/>
    </xf>
    <xf numFmtId="0" fontId="4" fillId="0" borderId="0" xfId="0" applyFont="1" applyAlignment="1" applyProtection="1">
      <alignment vertical="top" wrapText="1"/>
      <protection hidden="1"/>
    </xf>
    <xf numFmtId="166" fontId="0" fillId="4" borderId="12" xfId="0" applyNumberFormat="1" applyFill="1" applyBorder="1" applyAlignment="1" applyProtection="1">
      <alignment vertical="center"/>
      <protection locked="0"/>
    </xf>
    <xf numFmtId="0" fontId="0" fillId="3" borderId="20" xfId="0" applyFill="1" applyBorder="1" applyAlignment="1" applyProtection="1">
      <alignment horizontal="left" vertical="center" wrapText="1"/>
      <protection hidden="1"/>
    </xf>
    <xf numFmtId="16" fontId="0" fillId="0" borderId="45" xfId="0" quotePrefix="1" applyNumberFormat="1" applyBorder="1" applyAlignment="1" applyProtection="1">
      <alignment horizontal="left" vertical="top"/>
      <protection hidden="1"/>
    </xf>
    <xf numFmtId="16" fontId="0" fillId="0" borderId="43" xfId="0" quotePrefix="1" applyNumberFormat="1" applyBorder="1" applyAlignment="1" applyProtection="1">
      <alignment horizontal="center" vertical="top" wrapText="1"/>
      <protection hidden="1"/>
    </xf>
    <xf numFmtId="16" fontId="0" fillId="0" borderId="22" xfId="0" quotePrefix="1" applyNumberFormat="1" applyBorder="1" applyAlignment="1" applyProtection="1">
      <alignment horizontal="left" vertical="top"/>
      <protection hidden="1"/>
    </xf>
    <xf numFmtId="16" fontId="4" fillId="0" borderId="22" xfId="0" quotePrefix="1" applyNumberFormat="1" applyFont="1" applyBorder="1" applyAlignment="1" applyProtection="1">
      <alignment horizontal="center"/>
      <protection hidden="1"/>
    </xf>
    <xf numFmtId="0" fontId="0" fillId="0" borderId="21" xfId="0" applyBorder="1" applyAlignment="1" applyProtection="1">
      <alignment horizontal="right" vertical="top"/>
      <protection hidden="1"/>
    </xf>
    <xf numFmtId="0" fontId="0" fillId="0" borderId="36" xfId="0" applyBorder="1" applyAlignment="1" applyProtection="1">
      <alignment vertical="top"/>
      <protection hidden="1"/>
    </xf>
    <xf numFmtId="16" fontId="31" fillId="8" borderId="32" xfId="0" quotePrefix="1" applyNumberFormat="1" applyFont="1" applyFill="1" applyBorder="1" applyAlignment="1" applyProtection="1">
      <alignment vertical="center"/>
      <protection hidden="1"/>
    </xf>
    <xf numFmtId="16" fontId="6" fillId="0" borderId="9" xfId="0" quotePrefix="1" applyNumberFormat="1" applyFont="1" applyBorder="1" applyAlignment="1" applyProtection="1">
      <alignment vertical="top"/>
      <protection hidden="1"/>
    </xf>
    <xf numFmtId="16" fontId="6" fillId="0" borderId="10" xfId="0" quotePrefix="1" applyNumberFormat="1" applyFont="1" applyBorder="1" applyAlignment="1" applyProtection="1">
      <alignment vertical="top"/>
      <protection hidden="1"/>
    </xf>
    <xf numFmtId="16" fontId="0" fillId="0" borderId="8" xfId="0" quotePrefix="1" applyNumberFormat="1" applyBorder="1" applyAlignment="1" applyProtection="1">
      <alignment vertical="top"/>
      <protection hidden="1"/>
    </xf>
    <xf numFmtId="0" fontId="0" fillId="0" borderId="38" xfId="0" applyBorder="1" applyAlignment="1" applyProtection="1">
      <alignment vertical="center"/>
      <protection hidden="1"/>
    </xf>
    <xf numFmtId="16" fontId="6" fillId="0" borderId="22" xfId="0" quotePrefix="1" applyNumberFormat="1" applyFont="1" applyBorder="1" applyAlignment="1" applyProtection="1">
      <alignment vertical="top"/>
      <protection hidden="1"/>
    </xf>
    <xf numFmtId="16" fontId="0" fillId="0" borderId="45" xfId="0" quotePrefix="1" applyNumberFormat="1" applyBorder="1" applyAlignment="1" applyProtection="1">
      <alignment vertical="top"/>
      <protection hidden="1"/>
    </xf>
    <xf numFmtId="16" fontId="20" fillId="0" borderId="9" xfId="0" quotePrefix="1" applyNumberFormat="1" applyFont="1" applyBorder="1" applyAlignment="1" applyProtection="1">
      <alignment vertical="center"/>
      <protection hidden="1"/>
    </xf>
    <xf numFmtId="16" fontId="20" fillId="0" borderId="10" xfId="0" quotePrefix="1" applyNumberFormat="1" applyFont="1" applyBorder="1" applyAlignment="1" applyProtection="1">
      <alignment vertical="center"/>
      <protection hidden="1"/>
    </xf>
    <xf numFmtId="0" fontId="0" fillId="0" borderId="50" xfId="0" applyBorder="1" applyAlignment="1" applyProtection="1">
      <alignment vertical="top"/>
      <protection hidden="1"/>
    </xf>
    <xf numFmtId="0" fontId="4" fillId="0" borderId="42" xfId="1" applyFont="1" applyBorder="1" applyAlignment="1" applyProtection="1">
      <alignment horizontal="left" vertical="top"/>
      <protection hidden="1"/>
    </xf>
    <xf numFmtId="0" fontId="4" fillId="0" borderId="3" xfId="2" applyFont="1" applyBorder="1" applyAlignment="1" applyProtection="1">
      <alignment vertical="top"/>
      <protection hidden="1"/>
    </xf>
    <xf numFmtId="0" fontId="4" fillId="0" borderId="6" xfId="2" applyFont="1" applyBorder="1" applyAlignment="1" applyProtection="1">
      <alignment vertical="top"/>
      <protection hidden="1"/>
    </xf>
    <xf numFmtId="0" fontId="20" fillId="3" borderId="9" xfId="2" applyFont="1" applyFill="1" applyBorder="1" applyAlignment="1" applyProtection="1">
      <alignment vertical="top"/>
      <protection hidden="1"/>
    </xf>
    <xf numFmtId="0" fontId="4" fillId="0" borderId="9" xfId="2" applyFont="1" applyBorder="1" applyAlignment="1" applyProtection="1">
      <alignment vertical="top"/>
      <protection hidden="1"/>
    </xf>
    <xf numFmtId="0" fontId="7" fillId="3" borderId="9" xfId="2" applyFont="1" applyFill="1" applyBorder="1" applyAlignment="1" applyProtection="1">
      <alignment vertical="top"/>
      <protection hidden="1"/>
    </xf>
    <xf numFmtId="0" fontId="4" fillId="8" borderId="0" xfId="2" applyFont="1" applyFill="1" applyAlignment="1" applyProtection="1">
      <alignment vertical="top"/>
      <protection hidden="1"/>
    </xf>
    <xf numFmtId="10" fontId="0" fillId="0" borderId="1" xfId="0" quotePrefix="1" applyNumberFormat="1" applyBorder="1" applyAlignment="1" applyProtection="1">
      <alignment horizontal="center" vertical="top"/>
      <protection hidden="1"/>
    </xf>
    <xf numFmtId="16" fontId="20" fillId="8" borderId="53" xfId="0" quotePrefix="1" applyNumberFormat="1" applyFont="1" applyFill="1" applyBorder="1" applyAlignment="1" applyProtection="1">
      <alignment horizontal="left" vertical="center"/>
      <protection hidden="1"/>
    </xf>
    <xf numFmtId="16" fontId="8" fillId="3" borderId="4" xfId="0" applyNumberFormat="1" applyFont="1" applyFill="1" applyBorder="1" applyAlignment="1" applyProtection="1">
      <alignment horizontal="center" vertical="top" wrapText="1"/>
      <protection hidden="1"/>
    </xf>
    <xf numFmtId="0" fontId="0" fillId="0" borderId="20" xfId="0" applyBorder="1" applyAlignment="1" applyProtection="1">
      <alignment vertical="top"/>
      <protection hidden="1"/>
    </xf>
    <xf numFmtId="0" fontId="6" fillId="0" borderId="2" xfId="0" applyFont="1" applyBorder="1" applyAlignment="1" applyProtection="1">
      <alignment vertical="top"/>
      <protection hidden="1"/>
    </xf>
    <xf numFmtId="16" fontId="6" fillId="0" borderId="2" xfId="0" quotePrefix="1" applyNumberFormat="1" applyFont="1" applyBorder="1" applyAlignment="1" applyProtection="1">
      <alignment vertical="top"/>
      <protection hidden="1"/>
    </xf>
    <xf numFmtId="16" fontId="0" fillId="0" borderId="50" xfId="0" quotePrefix="1" applyNumberFormat="1" applyBorder="1" applyAlignment="1" applyProtection="1">
      <alignment vertical="top"/>
      <protection hidden="1"/>
    </xf>
    <xf numFmtId="16" fontId="8" fillId="0" borderId="45" xfId="0" quotePrefix="1" applyNumberFormat="1" applyFont="1" applyBorder="1" applyAlignment="1" applyProtection="1">
      <alignment vertical="top"/>
      <protection hidden="1"/>
    </xf>
    <xf numFmtId="16" fontId="21" fillId="0" borderId="45" xfId="0" quotePrefix="1" applyNumberFormat="1" applyFont="1" applyBorder="1" applyAlignment="1" applyProtection="1">
      <alignment vertical="top"/>
      <protection hidden="1"/>
    </xf>
    <xf numFmtId="16" fontId="8" fillId="0" borderId="40" xfId="0" quotePrefix="1" applyNumberFormat="1" applyFont="1" applyBorder="1" applyAlignment="1" applyProtection="1">
      <alignment vertical="top"/>
      <protection hidden="1"/>
    </xf>
    <xf numFmtId="0" fontId="6" fillId="0" borderId="20" xfId="0" applyFont="1" applyBorder="1" applyAlignment="1" applyProtection="1">
      <alignment vertical="top" wrapText="1"/>
      <protection hidden="1"/>
    </xf>
    <xf numFmtId="4" fontId="6" fillId="0" borderId="40" xfId="0" applyNumberFormat="1" applyFont="1" applyBorder="1" applyAlignment="1" applyProtection="1">
      <alignment horizontal="center" vertical="center"/>
      <protection hidden="1"/>
    </xf>
    <xf numFmtId="49" fontId="0" fillId="0" borderId="0" xfId="0" applyNumberFormat="1" applyAlignment="1" applyProtection="1">
      <alignment vertical="top"/>
      <protection hidden="1"/>
    </xf>
    <xf numFmtId="49" fontId="5" fillId="0" borderId="0" xfId="0" applyNumberFormat="1" applyFont="1" applyAlignment="1" applyProtection="1">
      <alignment horizontal="center" vertical="center" wrapText="1"/>
      <protection hidden="1"/>
    </xf>
    <xf numFmtId="49" fontId="6" fillId="0" borderId="3" xfId="0" applyNumberFormat="1" applyFont="1" applyBorder="1" applyAlignment="1" applyProtection="1">
      <alignment vertical="center"/>
      <protection hidden="1"/>
    </xf>
    <xf numFmtId="49" fontId="6" fillId="0" borderId="0" xfId="0" quotePrefix="1" applyNumberFormat="1" applyFont="1" applyAlignment="1" applyProtection="1">
      <alignment vertical="top"/>
      <protection hidden="1"/>
    </xf>
    <xf numFmtId="49" fontId="8" fillId="0" borderId="8" xfId="0" applyNumberFormat="1" applyFont="1" applyBorder="1" applyAlignment="1" applyProtection="1">
      <alignment vertical="center"/>
      <protection hidden="1"/>
    </xf>
    <xf numFmtId="49" fontId="8" fillId="0" borderId="14" xfId="0" quotePrefix="1" applyNumberFormat="1" applyFont="1" applyBorder="1" applyAlignment="1" applyProtection="1">
      <alignment horizontal="left" vertical="top"/>
      <protection hidden="1"/>
    </xf>
    <xf numFmtId="49" fontId="8" fillId="0" borderId="39" xfId="0" quotePrefix="1" applyNumberFormat="1" applyFont="1" applyBorder="1" applyAlignment="1" applyProtection="1">
      <alignment horizontal="left" vertical="top"/>
      <protection hidden="1"/>
    </xf>
    <xf numFmtId="49" fontId="4" fillId="0" borderId="35" xfId="0" quotePrefix="1" applyNumberFormat="1" applyFont="1" applyBorder="1" applyAlignment="1" applyProtection="1">
      <alignment horizontal="right" vertical="top"/>
      <protection hidden="1"/>
    </xf>
    <xf numFmtId="49" fontId="4" fillId="0" borderId="9" xfId="0" quotePrefix="1" applyNumberFormat="1" applyFont="1" applyBorder="1" applyAlignment="1" applyProtection="1">
      <alignment horizontal="right" vertical="top"/>
      <protection hidden="1"/>
    </xf>
    <xf numFmtId="49" fontId="4" fillId="0" borderId="39" xfId="0" applyNumberFormat="1" applyFont="1" applyBorder="1" applyAlignment="1" applyProtection="1">
      <alignment horizontal="right" vertical="top"/>
      <protection hidden="1"/>
    </xf>
    <xf numFmtId="49" fontId="4" fillId="0" borderId="15" xfId="0" applyNumberFormat="1" applyFont="1" applyBorder="1" applyAlignment="1" applyProtection="1">
      <alignment horizontal="right" vertical="top"/>
      <protection hidden="1"/>
    </xf>
    <xf numFmtId="49" fontId="4" fillId="0" borderId="47" xfId="0" quotePrefix="1" applyNumberFormat="1" applyFont="1" applyBorder="1" applyAlignment="1" applyProtection="1">
      <alignment horizontal="right" vertical="top"/>
      <protection hidden="1"/>
    </xf>
    <xf numFmtId="49" fontId="4" fillId="0" borderId="15" xfId="0" quotePrefix="1" applyNumberFormat="1" applyFont="1" applyBorder="1" applyAlignment="1" applyProtection="1">
      <alignment horizontal="right" vertical="top"/>
      <protection hidden="1"/>
    </xf>
    <xf numFmtId="49" fontId="4" fillId="0" borderId="39" xfId="0" quotePrefix="1" applyNumberFormat="1" applyFont="1" applyBorder="1" applyAlignment="1" applyProtection="1">
      <alignment horizontal="right" vertical="top"/>
      <protection hidden="1"/>
    </xf>
    <xf numFmtId="49" fontId="8" fillId="0" borderId="14" xfId="0" applyNumberFormat="1" applyFont="1" applyBorder="1" applyAlignment="1" applyProtection="1">
      <alignment horizontal="left" vertical="top"/>
      <protection hidden="1"/>
    </xf>
    <xf numFmtId="49" fontId="4" fillId="0" borderId="0" xfId="0" quotePrefix="1" applyNumberFormat="1" applyFont="1" applyAlignment="1" applyProtection="1">
      <alignment horizontal="left" vertical="top"/>
      <protection hidden="1"/>
    </xf>
    <xf numFmtId="49" fontId="8" fillId="0" borderId="41" xfId="0" quotePrefix="1" applyNumberFormat="1" applyFont="1" applyBorder="1" applyAlignment="1" applyProtection="1">
      <alignment horizontal="left" vertical="top"/>
      <protection hidden="1"/>
    </xf>
    <xf numFmtId="49" fontId="4" fillId="0" borderId="12" xfId="0" quotePrefix="1" applyNumberFormat="1" applyFont="1" applyBorder="1" applyAlignment="1" applyProtection="1">
      <alignment horizontal="right" vertical="top"/>
      <protection hidden="1"/>
    </xf>
    <xf numFmtId="49" fontId="8" fillId="0" borderId="1" xfId="0" quotePrefix="1" applyNumberFormat="1" applyFont="1" applyBorder="1" applyAlignment="1" applyProtection="1">
      <alignment horizontal="left" vertical="top"/>
      <protection hidden="1"/>
    </xf>
    <xf numFmtId="49" fontId="4" fillId="0" borderId="1" xfId="0" quotePrefix="1" applyNumberFormat="1" applyFont="1" applyBorder="1" applyAlignment="1" applyProtection="1">
      <alignment horizontal="left" vertical="top"/>
      <protection hidden="1"/>
    </xf>
    <xf numFmtId="49" fontId="0" fillId="0" borderId="3" xfId="0" applyNumberFormat="1" applyBorder="1" applyAlignment="1" applyProtection="1">
      <alignment vertical="top"/>
      <protection hidden="1"/>
    </xf>
    <xf numFmtId="49" fontId="8" fillId="8" borderId="33" xfId="0" quotePrefix="1" applyNumberFormat="1" applyFont="1" applyFill="1" applyBorder="1" applyAlignment="1" applyProtection="1">
      <alignment horizontal="left" vertical="center"/>
      <protection hidden="1"/>
    </xf>
    <xf numFmtId="49" fontId="39" fillId="4" borderId="1" xfId="0" quotePrefix="1" applyNumberFormat="1" applyFont="1" applyFill="1" applyBorder="1" applyAlignment="1" applyProtection="1">
      <alignment vertical="center"/>
      <protection hidden="1"/>
    </xf>
    <xf numFmtId="49" fontId="0" fillId="0" borderId="14" xfId="0" applyNumberFormat="1" applyBorder="1" applyAlignment="1" applyProtection="1">
      <alignment vertical="top"/>
      <protection hidden="1"/>
    </xf>
    <xf numFmtId="49" fontId="0" fillId="0" borderId="9" xfId="0" applyNumberFormat="1" applyBorder="1" applyAlignment="1" applyProtection="1">
      <alignment vertical="top"/>
      <protection hidden="1"/>
    </xf>
    <xf numFmtId="0" fontId="15" fillId="0" borderId="9" xfId="0" applyFont="1" applyBorder="1" applyAlignment="1" applyProtection="1">
      <alignment vertical="top"/>
      <protection hidden="1"/>
    </xf>
    <xf numFmtId="0" fontId="40" fillId="0" borderId="0" xfId="0" applyFont="1" applyAlignment="1" applyProtection="1">
      <alignment vertical="top"/>
      <protection hidden="1"/>
    </xf>
    <xf numFmtId="0" fontId="41" fillId="0" borderId="0" xfId="0" applyFont="1" applyAlignment="1" applyProtection="1">
      <alignment horizontal="right" vertical="top"/>
      <protection hidden="1"/>
    </xf>
    <xf numFmtId="0" fontId="41" fillId="0" borderId="0" xfId="0" applyFont="1" applyAlignment="1" applyProtection="1">
      <alignment vertical="top"/>
      <protection hidden="1"/>
    </xf>
    <xf numFmtId="0" fontId="42" fillId="0" borderId="0" xfId="0" applyFont="1" applyAlignment="1" applyProtection="1">
      <alignment horizontal="right" vertical="top"/>
      <protection hidden="1"/>
    </xf>
    <xf numFmtId="0" fontId="43" fillId="0" borderId="0" xfId="0" applyFont="1" applyAlignment="1" applyProtection="1">
      <alignment vertical="top"/>
      <protection hidden="1"/>
    </xf>
    <xf numFmtId="0" fontId="43" fillId="0" borderId="0" xfId="0" applyFont="1" applyAlignment="1" applyProtection="1">
      <alignment vertical="center"/>
      <protection hidden="1"/>
    </xf>
    <xf numFmtId="0" fontId="0" fillId="0" borderId="0" xfId="0" applyAlignment="1" applyProtection="1">
      <alignment horizontal="right" vertical="top"/>
      <protection hidden="1"/>
    </xf>
    <xf numFmtId="49" fontId="4" fillId="0" borderId="58" xfId="0" applyNumberFormat="1" applyFont="1" applyBorder="1" applyAlignment="1" applyProtection="1">
      <alignment vertical="center"/>
      <protection hidden="1"/>
    </xf>
    <xf numFmtId="0" fontId="0" fillId="0" borderId="37" xfId="0" applyBorder="1" applyAlignment="1" applyProtection="1">
      <alignment horizontal="center" vertical="center"/>
      <protection hidden="1"/>
    </xf>
    <xf numFmtId="16" fontId="0" fillId="0" borderId="21" xfId="0" quotePrefix="1" applyNumberFormat="1" applyBorder="1" applyAlignment="1" applyProtection="1">
      <alignment horizontal="left" vertical="top"/>
      <protection hidden="1"/>
    </xf>
    <xf numFmtId="0" fontId="0" fillId="3" borderId="0" xfId="0" applyFill="1" applyAlignment="1">
      <alignment vertical="center"/>
    </xf>
    <xf numFmtId="0" fontId="6" fillId="0" borderId="8" xfId="0" applyFont="1" applyBorder="1"/>
    <xf numFmtId="0" fontId="4" fillId="0" borderId="2" xfId="0" applyFont="1" applyBorder="1" applyAlignment="1">
      <alignment vertical="center"/>
    </xf>
    <xf numFmtId="0" fontId="0" fillId="0" borderId="4" xfId="0" applyBorder="1"/>
    <xf numFmtId="0" fontId="4" fillId="0" borderId="19" xfId="0" applyFont="1" applyBorder="1" applyAlignment="1">
      <alignment vertical="center"/>
    </xf>
    <xf numFmtId="0" fontId="0" fillId="0" borderId="40" xfId="0" applyBorder="1"/>
    <xf numFmtId="0" fontId="31" fillId="3" borderId="0" xfId="0" applyFont="1" applyFill="1" applyAlignment="1">
      <alignment vertical="center"/>
    </xf>
    <xf numFmtId="0" fontId="0" fillId="3" borderId="0" xfId="0" applyFill="1"/>
    <xf numFmtId="0" fontId="4" fillId="0" borderId="40" xfId="0" applyFont="1" applyBorder="1" applyAlignment="1" applyProtection="1">
      <alignment horizontal="right" vertical="top"/>
      <protection hidden="1"/>
    </xf>
    <xf numFmtId="0" fontId="6" fillId="0" borderId="13" xfId="0" applyFont="1" applyBorder="1" applyAlignment="1" applyProtection="1">
      <alignment horizontal="left" vertical="center"/>
      <protection hidden="1"/>
    </xf>
    <xf numFmtId="0" fontId="6" fillId="0" borderId="11" xfId="0" applyFont="1" applyBorder="1" applyAlignment="1" applyProtection="1">
      <alignment vertical="center"/>
      <protection hidden="1"/>
    </xf>
    <xf numFmtId="0" fontId="6" fillId="0" borderId="0" xfId="0" applyFont="1" applyAlignment="1" applyProtection="1">
      <alignment vertical="center"/>
      <protection hidden="1"/>
    </xf>
    <xf numFmtId="0" fontId="6" fillId="0" borderId="13" xfId="0" applyFont="1" applyBorder="1" applyAlignment="1" applyProtection="1">
      <alignment vertical="center"/>
      <protection hidden="1"/>
    </xf>
    <xf numFmtId="0" fontId="6" fillId="0" borderId="42" xfId="0" applyFont="1" applyBorder="1" applyAlignment="1" applyProtection="1">
      <alignment vertical="center"/>
      <protection hidden="1"/>
    </xf>
    <xf numFmtId="0" fontId="6" fillId="0" borderId="49" xfId="0" applyFont="1" applyBorder="1" applyAlignment="1" applyProtection="1">
      <alignment vertical="center"/>
      <protection hidden="1"/>
    </xf>
    <xf numFmtId="0" fontId="6" fillId="0" borderId="36" xfId="0" applyFont="1" applyBorder="1" applyAlignment="1" applyProtection="1">
      <alignment horizontal="left" vertical="center"/>
      <protection hidden="1"/>
    </xf>
    <xf numFmtId="0" fontId="6" fillId="0" borderId="36" xfId="0" applyFont="1" applyBorder="1" applyAlignment="1" applyProtection="1">
      <alignment vertical="center"/>
      <protection hidden="1"/>
    </xf>
    <xf numFmtId="49" fontId="4" fillId="0" borderId="8" xfId="0" applyNumberFormat="1" applyFont="1" applyBorder="1" applyAlignment="1" applyProtection="1">
      <alignment vertical="center"/>
      <protection hidden="1"/>
    </xf>
    <xf numFmtId="0" fontId="4" fillId="0" borderId="0" xfId="0" applyFont="1" applyAlignment="1" applyProtection="1">
      <alignment horizontal="center" vertical="top" wrapText="1"/>
      <protection locked="0"/>
    </xf>
    <xf numFmtId="0" fontId="8" fillId="8" borderId="0" xfId="0" applyFont="1" applyFill="1" applyAlignment="1" applyProtection="1">
      <alignment vertical="center"/>
      <protection hidden="1"/>
    </xf>
    <xf numFmtId="166" fontId="0" fillId="8" borderId="33" xfId="0" applyNumberFormat="1" applyFill="1" applyBorder="1" applyAlignment="1" applyProtection="1">
      <alignment horizontal="right" vertical="center"/>
      <protection hidden="1"/>
    </xf>
    <xf numFmtId="0" fontId="6" fillId="3" borderId="3" xfId="0" applyFont="1" applyFill="1" applyBorder="1" applyAlignment="1" applyProtection="1">
      <alignment vertical="top"/>
      <protection hidden="1"/>
    </xf>
    <xf numFmtId="0" fontId="4" fillId="3" borderId="6" xfId="0" applyFont="1" applyFill="1" applyBorder="1" applyAlignment="1" applyProtection="1">
      <alignment horizontal="left" vertical="center"/>
      <protection hidden="1"/>
    </xf>
    <xf numFmtId="0" fontId="4" fillId="0" borderId="19" xfId="0" applyFont="1" applyBorder="1" applyAlignment="1" applyProtection="1">
      <alignment vertical="top"/>
      <protection hidden="1"/>
    </xf>
    <xf numFmtId="4" fontId="6" fillId="11" borderId="34" xfId="0" applyNumberFormat="1" applyFont="1" applyFill="1" applyBorder="1" applyAlignment="1" applyProtection="1">
      <alignment horizontal="center" vertical="top"/>
      <protection hidden="1"/>
    </xf>
    <xf numFmtId="0" fontId="8" fillId="11" borderId="34" xfId="2" applyFont="1" applyFill="1" applyBorder="1" applyAlignment="1" applyProtection="1">
      <alignment horizontal="center" vertical="top" wrapText="1"/>
      <protection hidden="1"/>
    </xf>
    <xf numFmtId="0" fontId="8" fillId="11" borderId="0" xfId="2" applyFont="1" applyFill="1" applyAlignment="1" applyProtection="1">
      <alignment horizontal="center" vertical="top" wrapText="1"/>
      <protection hidden="1"/>
    </xf>
    <xf numFmtId="0" fontId="6" fillId="11" borderId="0" xfId="0" applyFont="1" applyFill="1" applyAlignment="1" applyProtection="1">
      <alignment vertical="top" wrapText="1"/>
      <protection hidden="1"/>
    </xf>
    <xf numFmtId="0" fontId="6" fillId="11" borderId="0" xfId="0" applyFont="1" applyFill="1" applyAlignment="1" applyProtection="1">
      <alignment vertical="top"/>
      <protection hidden="1"/>
    </xf>
    <xf numFmtId="0" fontId="22" fillId="11" borderId="0" xfId="0" applyFont="1" applyFill="1" applyAlignment="1" applyProtection="1">
      <alignment horizontal="right" vertical="top" indent="4"/>
      <protection hidden="1"/>
    </xf>
    <xf numFmtId="166" fontId="0" fillId="0" borderId="41" xfId="0" applyNumberFormat="1" applyBorder="1" applyAlignment="1" applyProtection="1">
      <alignment vertical="top"/>
      <protection hidden="1"/>
    </xf>
    <xf numFmtId="166" fontId="0" fillId="0" borderId="39" xfId="0" applyNumberFormat="1" applyBorder="1" applyAlignment="1" applyProtection="1">
      <alignment vertical="top"/>
      <protection hidden="1"/>
    </xf>
    <xf numFmtId="166" fontId="0" fillId="0" borderId="35" xfId="0" applyNumberFormat="1" applyBorder="1" applyAlignment="1" applyProtection="1">
      <alignment vertical="top"/>
      <protection hidden="1"/>
    </xf>
    <xf numFmtId="0" fontId="4" fillId="3" borderId="50" xfId="2" quotePrefix="1" applyFont="1" applyFill="1" applyBorder="1" applyAlignment="1" applyProtection="1">
      <alignment horizontal="center" vertical="top"/>
      <protection hidden="1"/>
    </xf>
    <xf numFmtId="0" fontId="19" fillId="0" borderId="30" xfId="1" applyFont="1" applyBorder="1" applyAlignment="1" applyProtection="1">
      <alignment vertical="top"/>
      <protection hidden="1"/>
    </xf>
    <xf numFmtId="0" fontId="9" fillId="0" borderId="0" xfId="2" applyFont="1" applyAlignment="1" applyProtection="1">
      <alignment horizontal="right" vertical="top"/>
      <protection hidden="1"/>
    </xf>
    <xf numFmtId="4" fontId="9" fillId="0" borderId="32" xfId="2" applyNumberFormat="1" applyFont="1" applyBorder="1" applyAlignment="1" applyProtection="1">
      <alignment vertical="top"/>
      <protection hidden="1"/>
    </xf>
    <xf numFmtId="0" fontId="9" fillId="0" borderId="34" xfId="2" applyFont="1" applyBorder="1" applyAlignment="1" applyProtection="1">
      <alignment vertical="top"/>
      <protection hidden="1"/>
    </xf>
    <xf numFmtId="0" fontId="8" fillId="0" borderId="34" xfId="2" applyFont="1" applyBorder="1" applyAlignment="1" applyProtection="1">
      <alignment horizontal="right" vertical="top"/>
      <protection hidden="1"/>
    </xf>
    <xf numFmtId="4" fontId="6" fillId="0" borderId="49" xfId="0" applyNumberFormat="1" applyFont="1" applyBorder="1" applyAlignment="1" applyProtection="1">
      <alignment horizontal="right" vertical="top"/>
      <protection hidden="1"/>
    </xf>
    <xf numFmtId="0" fontId="19" fillId="0" borderId="44" xfId="1" applyFont="1" applyBorder="1" applyAlignment="1" applyProtection="1">
      <alignment vertical="top"/>
      <protection hidden="1"/>
    </xf>
    <xf numFmtId="0" fontId="29" fillId="0" borderId="45" xfId="1" quotePrefix="1" applyFont="1" applyBorder="1" applyAlignment="1" applyProtection="1">
      <alignment horizontal="center" vertical="top"/>
      <protection hidden="1"/>
    </xf>
    <xf numFmtId="0" fontId="9" fillId="0" borderId="42" xfId="2" applyFont="1" applyBorder="1" applyAlignment="1" applyProtection="1">
      <alignment horizontal="right" vertical="top"/>
      <protection hidden="1"/>
    </xf>
    <xf numFmtId="4" fontId="9" fillId="0" borderId="51" xfId="2" applyNumberFormat="1" applyFont="1" applyBorder="1" applyAlignment="1" applyProtection="1">
      <alignment vertical="top"/>
      <protection hidden="1"/>
    </xf>
    <xf numFmtId="0" fontId="9" fillId="0" borderId="57" xfId="2" applyFont="1" applyBorder="1" applyAlignment="1" applyProtection="1">
      <alignment vertical="top"/>
      <protection hidden="1"/>
    </xf>
    <xf numFmtId="0" fontId="8" fillId="0" borderId="57" xfId="2" applyFont="1" applyBorder="1" applyAlignment="1" applyProtection="1">
      <alignment horizontal="right" vertical="top"/>
      <protection hidden="1"/>
    </xf>
    <xf numFmtId="44" fontId="0" fillId="0" borderId="0" xfId="6" applyFont="1"/>
    <xf numFmtId="166" fontId="0" fillId="0" borderId="0" xfId="0" applyNumberFormat="1"/>
    <xf numFmtId="0" fontId="6" fillId="0" borderId="0" xfId="0" applyFont="1"/>
    <xf numFmtId="166" fontId="6" fillId="0" borderId="0" xfId="0" applyNumberFormat="1" applyFont="1"/>
    <xf numFmtId="16" fontId="0" fillId="0" borderId="0" xfId="0" applyNumberFormat="1"/>
    <xf numFmtId="0" fontId="0" fillId="12" borderId="61" xfId="0" applyFill="1" applyBorder="1"/>
    <xf numFmtId="0" fontId="0" fillId="12" borderId="62" xfId="0" applyFill="1" applyBorder="1"/>
    <xf numFmtId="166" fontId="0" fillId="12" borderId="62" xfId="0" applyNumberFormat="1" applyFill="1" applyBorder="1"/>
    <xf numFmtId="0" fontId="48" fillId="0" borderId="0" xfId="0" applyFont="1"/>
    <xf numFmtId="166" fontId="48" fillId="0" borderId="0" xfId="0" applyNumberFormat="1" applyFont="1"/>
    <xf numFmtId="0" fontId="49" fillId="0" borderId="36" xfId="3" applyFont="1" applyBorder="1" applyAlignment="1" applyProtection="1">
      <alignment vertical="top"/>
      <protection hidden="1"/>
    </xf>
    <xf numFmtId="0" fontId="49" fillId="0" borderId="38" xfId="3" applyFont="1" applyBorder="1" applyAlignment="1" applyProtection="1">
      <alignment vertical="top"/>
      <protection hidden="1"/>
    </xf>
    <xf numFmtId="0" fontId="49" fillId="0" borderId="19" xfId="3" applyFont="1" applyBorder="1" applyAlignment="1" applyProtection="1">
      <alignment vertical="top"/>
      <protection hidden="1"/>
    </xf>
    <xf numFmtId="0" fontId="49" fillId="0" borderId="40" xfId="0" applyFont="1" applyBorder="1" applyAlignment="1" applyProtection="1">
      <alignment vertical="top"/>
      <protection hidden="1"/>
    </xf>
    <xf numFmtId="16" fontId="4" fillId="3" borderId="50" xfId="2" quotePrefix="1" applyNumberFormat="1" applyFont="1" applyFill="1" applyBorder="1" applyAlignment="1" applyProtection="1">
      <alignment horizontal="center" vertical="top"/>
      <protection hidden="1"/>
    </xf>
    <xf numFmtId="0" fontId="0" fillId="0" borderId="19" xfId="0" applyBorder="1" applyAlignment="1" applyProtection="1">
      <alignment vertical="center"/>
      <protection hidden="1"/>
    </xf>
    <xf numFmtId="0" fontId="0" fillId="0" borderId="20" xfId="0" applyBorder="1" applyAlignment="1" applyProtection="1">
      <alignment vertical="center"/>
      <protection hidden="1"/>
    </xf>
    <xf numFmtId="0" fontId="5" fillId="0" borderId="0" xfId="0" applyFont="1" applyAlignment="1" applyProtection="1">
      <alignment horizontal="left" vertical="center"/>
      <protection hidden="1"/>
    </xf>
    <xf numFmtId="0" fontId="5" fillId="0" borderId="13" xfId="0" applyFont="1" applyBorder="1" applyAlignment="1" applyProtection="1">
      <alignment horizontal="left" vertical="center"/>
      <protection hidden="1"/>
    </xf>
    <xf numFmtId="0" fontId="0" fillId="0" borderId="0" xfId="0" applyAlignment="1" applyProtection="1">
      <alignment horizontal="left" vertical="center" wrapText="1"/>
      <protection hidden="1"/>
    </xf>
    <xf numFmtId="0" fontId="0" fillId="0" borderId="13" xfId="0" applyBorder="1" applyAlignment="1" applyProtection="1">
      <alignment horizontal="left" vertical="center" wrapText="1"/>
      <protection hidden="1"/>
    </xf>
    <xf numFmtId="0" fontId="0" fillId="4" borderId="24" xfId="0" applyFill="1" applyBorder="1" applyAlignment="1" applyProtection="1">
      <alignment horizontal="left" vertical="top" wrapText="1" indent="1"/>
      <protection hidden="1"/>
    </xf>
    <xf numFmtId="0" fontId="0" fillId="4" borderId="29" xfId="0" applyFill="1" applyBorder="1" applyAlignment="1" applyProtection="1">
      <alignment horizontal="left" vertical="top" wrapText="1" indent="1"/>
      <protection hidden="1"/>
    </xf>
    <xf numFmtId="0" fontId="0" fillId="4" borderId="25" xfId="0" applyFill="1" applyBorder="1" applyAlignment="1" applyProtection="1">
      <alignment horizontal="left" vertical="top" wrapText="1" indent="1"/>
      <protection hidden="1"/>
    </xf>
    <xf numFmtId="0" fontId="0" fillId="0" borderId="36" xfId="0" applyBorder="1" applyAlignment="1" applyProtection="1">
      <alignment vertical="top"/>
      <protection hidden="1"/>
    </xf>
    <xf numFmtId="0" fontId="0" fillId="0" borderId="37" xfId="0" applyBorder="1" applyAlignment="1" applyProtection="1">
      <alignment vertical="top"/>
      <protection hidden="1"/>
    </xf>
    <xf numFmtId="0" fontId="0" fillId="0" borderId="19" xfId="0" applyBorder="1" applyAlignment="1" applyProtection="1">
      <alignment vertical="top"/>
      <protection hidden="1"/>
    </xf>
    <xf numFmtId="0" fontId="0" fillId="0" borderId="20" xfId="0" applyBorder="1" applyAlignment="1" applyProtection="1">
      <alignment vertical="top"/>
      <protection hidden="1"/>
    </xf>
    <xf numFmtId="0" fontId="0" fillId="7" borderId="26" xfId="0" applyFill="1" applyBorder="1" applyAlignment="1" applyProtection="1">
      <alignment horizontal="left" vertical="top" wrapText="1" indent="1"/>
      <protection hidden="1"/>
    </xf>
    <xf numFmtId="0" fontId="0" fillId="7" borderId="28" xfId="0" applyFill="1" applyBorder="1" applyAlignment="1" applyProtection="1">
      <alignment horizontal="left" vertical="top" wrapText="1" indent="1"/>
      <protection hidden="1"/>
    </xf>
    <xf numFmtId="0" fontId="0" fillId="7" borderId="27" xfId="0" applyFill="1" applyBorder="1" applyAlignment="1" applyProtection="1">
      <alignment horizontal="left" vertical="top" wrapText="1" indent="1"/>
      <protection hidden="1"/>
    </xf>
    <xf numFmtId="0" fontId="44" fillId="0" borderId="11" xfId="0" applyFont="1" applyBorder="1" applyAlignment="1" applyProtection="1">
      <alignment horizontal="center" textRotation="90"/>
      <protection hidden="1"/>
    </xf>
    <xf numFmtId="0" fontId="37" fillId="8" borderId="0" xfId="0" applyFont="1" applyFill="1" applyAlignment="1" applyProtection="1">
      <alignment horizontal="center" vertical="center" textRotation="90"/>
      <protection hidden="1"/>
    </xf>
    <xf numFmtId="0" fontId="31" fillId="8" borderId="0" xfId="0" applyFont="1" applyFill="1" applyAlignment="1" applyProtection="1">
      <alignment vertical="center" wrapText="1"/>
      <protection hidden="1"/>
    </xf>
    <xf numFmtId="0" fontId="0" fillId="0" borderId="21" xfId="0" applyBorder="1" applyAlignment="1" applyProtection="1">
      <alignment vertical="center"/>
      <protection hidden="1"/>
    </xf>
    <xf numFmtId="0" fontId="0" fillId="0" borderId="22" xfId="0" applyBorder="1" applyAlignment="1" applyProtection="1">
      <alignment vertical="center"/>
      <protection hidden="1"/>
    </xf>
    <xf numFmtId="0" fontId="0" fillId="0" borderId="36" xfId="0" applyBorder="1" applyAlignment="1" applyProtection="1">
      <alignment vertical="center"/>
      <protection hidden="1"/>
    </xf>
    <xf numFmtId="0" fontId="0" fillId="0" borderId="37" xfId="0" applyBorder="1" applyAlignment="1" applyProtection="1">
      <alignment vertical="center"/>
      <protection hidden="1"/>
    </xf>
    <xf numFmtId="0" fontId="0" fillId="0" borderId="50" xfId="0" applyBorder="1" applyAlignment="1" applyProtection="1">
      <alignment vertical="center"/>
      <protection hidden="1"/>
    </xf>
    <xf numFmtId="0" fontId="0" fillId="0" borderId="45" xfId="0" applyBorder="1" applyAlignment="1" applyProtection="1">
      <alignment vertical="center"/>
      <protection hidden="1"/>
    </xf>
    <xf numFmtId="0" fontId="6" fillId="0" borderId="2" xfId="0" applyFont="1" applyBorder="1" applyAlignment="1" applyProtection="1">
      <alignment vertical="top"/>
      <protection hidden="1"/>
    </xf>
    <xf numFmtId="0" fontId="6" fillId="0" borderId="3" xfId="0" applyFont="1" applyBorder="1" applyAlignment="1" applyProtection="1">
      <alignment vertical="top"/>
      <protection hidden="1"/>
    </xf>
    <xf numFmtId="0" fontId="6" fillId="5" borderId="20" xfId="0" applyFont="1" applyFill="1" applyBorder="1" applyAlignment="1" applyProtection="1">
      <alignment vertical="center"/>
      <protection locked="0"/>
    </xf>
    <xf numFmtId="0" fontId="6" fillId="5" borderId="40" xfId="0" applyFont="1" applyFill="1" applyBorder="1" applyAlignment="1" applyProtection="1">
      <alignment vertical="center"/>
      <protection locked="0"/>
    </xf>
    <xf numFmtId="0" fontId="6" fillId="2" borderId="45" xfId="0" applyFont="1" applyFill="1" applyBorder="1" applyAlignment="1" applyProtection="1">
      <alignment horizontal="left" vertical="center"/>
      <protection hidden="1"/>
    </xf>
    <xf numFmtId="0" fontId="6" fillId="2" borderId="43" xfId="0" applyFont="1" applyFill="1" applyBorder="1" applyAlignment="1" applyProtection="1">
      <alignment horizontal="left" vertical="center"/>
      <protection hidden="1"/>
    </xf>
    <xf numFmtId="0" fontId="6" fillId="2" borderId="22" xfId="0" applyFont="1" applyFill="1" applyBorder="1" applyAlignment="1" applyProtection="1">
      <alignment horizontal="left" vertical="center"/>
      <protection hidden="1"/>
    </xf>
    <xf numFmtId="0" fontId="0" fillId="0" borderId="22" xfId="0" applyBorder="1" applyAlignment="1" applyProtection="1">
      <alignment horizontal="left" vertical="center"/>
      <protection hidden="1"/>
    </xf>
    <xf numFmtId="0" fontId="6" fillId="2" borderId="20" xfId="0" applyFont="1" applyFill="1" applyBorder="1" applyAlignment="1" applyProtection="1">
      <alignment vertical="center"/>
      <protection hidden="1"/>
    </xf>
    <xf numFmtId="0" fontId="6" fillId="2" borderId="40" xfId="0" applyFont="1" applyFill="1" applyBorder="1" applyAlignment="1" applyProtection="1">
      <alignment vertical="center"/>
      <protection hidden="1"/>
    </xf>
    <xf numFmtId="0" fontId="0" fillId="2" borderId="19" xfId="0" applyFill="1" applyBorder="1" applyAlignment="1" applyProtection="1">
      <alignment horizontal="left" vertical="center"/>
      <protection hidden="1"/>
    </xf>
    <xf numFmtId="0" fontId="0" fillId="2" borderId="20" xfId="0" applyFill="1" applyBorder="1" applyAlignment="1" applyProtection="1">
      <alignment horizontal="left" vertical="center"/>
      <protection hidden="1"/>
    </xf>
    <xf numFmtId="0" fontId="37" fillId="11" borderId="0" xfId="0" applyFont="1" applyFill="1" applyAlignment="1" applyProtection="1">
      <alignment horizontal="center" vertical="center" textRotation="90"/>
      <protection hidden="1"/>
    </xf>
    <xf numFmtId="0" fontId="6" fillId="0" borderId="21" xfId="0" applyFont="1" applyBorder="1" applyAlignment="1" applyProtection="1">
      <alignment vertical="center"/>
      <protection hidden="1"/>
    </xf>
    <xf numFmtId="0" fontId="6" fillId="0" borderId="22" xfId="0" applyFont="1" applyBorder="1" applyAlignment="1" applyProtection="1">
      <alignment vertical="center"/>
      <protection hidden="1"/>
    </xf>
    <xf numFmtId="0" fontId="6" fillId="0" borderId="23" xfId="0" applyFont="1" applyBorder="1" applyAlignment="1" applyProtection="1">
      <alignment vertical="center"/>
      <protection hidden="1"/>
    </xf>
    <xf numFmtId="0" fontId="0" fillId="0" borderId="19" xfId="0" applyBorder="1" applyAlignment="1" applyProtection="1">
      <alignment horizontal="left" vertical="center"/>
      <protection hidden="1"/>
    </xf>
    <xf numFmtId="0" fontId="0" fillId="0" borderId="20" xfId="0" applyBorder="1" applyAlignment="1" applyProtection="1">
      <alignment horizontal="left" vertical="center"/>
      <protection hidden="1"/>
    </xf>
    <xf numFmtId="0" fontId="6" fillId="0" borderId="37" xfId="0" applyFont="1" applyBorder="1" applyAlignment="1" applyProtection="1">
      <alignment horizontal="left" vertical="center" wrapText="1"/>
      <protection hidden="1"/>
    </xf>
    <xf numFmtId="0" fontId="6" fillId="0" borderId="38" xfId="0" applyFont="1" applyBorder="1" applyAlignment="1" applyProtection="1">
      <alignment horizontal="left" vertical="center" wrapText="1"/>
      <protection hidden="1"/>
    </xf>
    <xf numFmtId="0" fontId="31" fillId="0" borderId="0" xfId="0" applyFont="1" applyAlignment="1" applyProtection="1">
      <alignment horizontal="left" vertical="center" wrapText="1"/>
      <protection hidden="1"/>
    </xf>
    <xf numFmtId="0" fontId="31" fillId="0" borderId="13" xfId="0" applyFont="1" applyBorder="1" applyAlignment="1" applyProtection="1">
      <alignment horizontal="left" vertical="center" wrapText="1"/>
      <protection hidden="1"/>
    </xf>
    <xf numFmtId="0" fontId="0" fillId="2" borderId="21" xfId="0" applyFill="1" applyBorder="1" applyAlignment="1" applyProtection="1">
      <alignment horizontal="left" vertical="center"/>
      <protection hidden="1"/>
    </xf>
    <xf numFmtId="0" fontId="0" fillId="2" borderId="22" xfId="0" applyFill="1" applyBorder="1" applyAlignment="1" applyProtection="1">
      <alignment horizontal="left" vertical="center"/>
      <protection hidden="1"/>
    </xf>
    <xf numFmtId="0" fontId="6" fillId="0" borderId="22" xfId="0" applyFont="1" applyBorder="1" applyAlignment="1" applyProtection="1">
      <alignment horizontal="left" vertical="center" wrapText="1"/>
      <protection hidden="1"/>
    </xf>
    <xf numFmtId="0" fontId="6" fillId="0" borderId="23" xfId="0" applyFont="1" applyBorder="1" applyAlignment="1" applyProtection="1">
      <alignment horizontal="left" vertical="center" wrapText="1"/>
      <protection hidden="1"/>
    </xf>
    <xf numFmtId="0" fontId="0" fillId="2" borderId="36" xfId="0" applyFill="1" applyBorder="1" applyAlignment="1" applyProtection="1">
      <alignment horizontal="left" vertical="center"/>
      <protection hidden="1"/>
    </xf>
    <xf numFmtId="0" fontId="0" fillId="2" borderId="37" xfId="0" applyFill="1" applyBorder="1" applyAlignment="1" applyProtection="1">
      <alignment horizontal="left" vertical="center"/>
      <protection hidden="1"/>
    </xf>
    <xf numFmtId="0" fontId="0" fillId="2" borderId="50" xfId="0" applyFill="1" applyBorder="1" applyAlignment="1" applyProtection="1">
      <alignment horizontal="left" vertical="center"/>
      <protection hidden="1"/>
    </xf>
    <xf numFmtId="0" fontId="0" fillId="2" borderId="45" xfId="0" applyFill="1" applyBorder="1" applyAlignment="1" applyProtection="1">
      <alignment horizontal="left" vertical="center"/>
      <protection hidden="1"/>
    </xf>
    <xf numFmtId="0" fontId="6" fillId="2" borderId="37" xfId="0" applyFont="1" applyFill="1" applyBorder="1" applyAlignment="1" applyProtection="1">
      <alignment horizontal="left" vertical="center"/>
      <protection hidden="1"/>
    </xf>
    <xf numFmtId="0" fontId="6" fillId="2" borderId="38" xfId="0" applyFont="1" applyFill="1" applyBorder="1" applyAlignment="1" applyProtection="1">
      <alignment horizontal="left" vertical="center"/>
      <protection hidden="1"/>
    </xf>
    <xf numFmtId="0" fontId="0" fillId="5" borderId="5" xfId="0" applyFill="1" applyBorder="1" applyAlignment="1" applyProtection="1">
      <alignment horizontal="left" vertical="top"/>
      <protection locked="0"/>
    </xf>
    <xf numFmtId="0" fontId="0" fillId="5" borderId="7" xfId="0" applyFill="1" applyBorder="1" applyAlignment="1" applyProtection="1">
      <alignment horizontal="left" vertical="top"/>
      <protection locked="0"/>
    </xf>
    <xf numFmtId="0" fontId="0" fillId="5" borderId="21" xfId="0" applyFill="1" applyBorder="1" applyAlignment="1" applyProtection="1">
      <alignment horizontal="left" vertical="top"/>
      <protection locked="0"/>
    </xf>
    <xf numFmtId="0" fontId="0" fillId="5" borderId="23" xfId="0" applyFill="1" applyBorder="1" applyAlignment="1" applyProtection="1">
      <alignment horizontal="left" vertical="top"/>
      <protection locked="0"/>
    </xf>
    <xf numFmtId="0" fontId="38" fillId="9" borderId="4" xfId="0" applyFont="1" applyFill="1" applyBorder="1" applyAlignment="1" applyProtection="1">
      <alignment horizontal="center" vertical="center" textRotation="90"/>
      <protection hidden="1"/>
    </xf>
    <xf numFmtId="0" fontId="38" fillId="9" borderId="13" xfId="0" applyFont="1" applyFill="1" applyBorder="1" applyAlignment="1" applyProtection="1">
      <alignment horizontal="center" vertical="center" textRotation="90"/>
      <protection hidden="1"/>
    </xf>
    <xf numFmtId="0" fontId="0" fillId="0" borderId="48" xfId="0" applyBorder="1" applyAlignment="1" applyProtection="1">
      <alignment vertical="top"/>
      <protection hidden="1"/>
    </xf>
    <xf numFmtId="0" fontId="0" fillId="0" borderId="42" xfId="0" applyBorder="1" applyAlignment="1" applyProtection="1">
      <alignment vertical="top"/>
      <protection hidden="1"/>
    </xf>
    <xf numFmtId="0" fontId="6" fillId="0" borderId="45" xfId="0" applyFont="1" applyBorder="1" applyAlignment="1" applyProtection="1">
      <alignment vertical="center"/>
      <protection hidden="1"/>
    </xf>
    <xf numFmtId="0" fontId="6" fillId="0" borderId="43" xfId="0" applyFont="1" applyBorder="1" applyAlignment="1" applyProtection="1">
      <alignment vertical="center"/>
      <protection hidden="1"/>
    </xf>
    <xf numFmtId="0" fontId="6" fillId="0" borderId="20" xfId="0" applyFont="1" applyBorder="1" applyAlignment="1" applyProtection="1">
      <alignment horizontal="left" vertical="center"/>
      <protection hidden="1"/>
    </xf>
    <xf numFmtId="0" fontId="6" fillId="0" borderId="40" xfId="0" applyFont="1" applyBorder="1" applyAlignment="1" applyProtection="1">
      <alignment horizontal="left" vertical="center"/>
      <protection hidden="1"/>
    </xf>
    <xf numFmtId="0" fontId="0" fillId="0" borderId="0" xfId="0" applyAlignment="1" applyProtection="1">
      <alignment horizontal="left" vertical="center"/>
      <protection hidden="1"/>
    </xf>
    <xf numFmtId="0" fontId="0" fillId="0" borderId="13" xfId="0" applyBorder="1" applyAlignment="1" applyProtection="1">
      <alignment horizontal="left" vertical="center"/>
      <protection hidden="1"/>
    </xf>
    <xf numFmtId="0" fontId="31" fillId="8" borderId="42" xfId="0" applyFont="1" applyFill="1" applyBorder="1" applyAlignment="1" applyProtection="1">
      <alignment vertical="top" wrapText="1"/>
      <protection hidden="1"/>
    </xf>
    <xf numFmtId="0" fontId="6" fillId="0" borderId="37" xfId="0" applyFont="1" applyBorder="1" applyAlignment="1" applyProtection="1">
      <alignment horizontal="left" vertical="center"/>
      <protection hidden="1"/>
    </xf>
    <xf numFmtId="0" fontId="6" fillId="0" borderId="38" xfId="0" applyFont="1" applyBorder="1" applyAlignment="1" applyProtection="1">
      <alignment horizontal="left" vertical="center"/>
      <protection hidden="1"/>
    </xf>
    <xf numFmtId="0" fontId="4" fillId="0" borderId="0" xfId="0" applyFont="1" applyAlignment="1" applyProtection="1">
      <alignment horizontal="center" vertical="top"/>
      <protection locked="0"/>
    </xf>
    <xf numFmtId="0" fontId="6" fillId="0" borderId="20" xfId="0" applyFont="1" applyBorder="1" applyAlignment="1" applyProtection="1">
      <alignment vertical="center"/>
      <protection hidden="1"/>
    </xf>
    <xf numFmtId="0" fontId="6" fillId="0" borderId="40" xfId="0" applyFont="1" applyBorder="1" applyAlignment="1" applyProtection="1">
      <alignment vertical="center"/>
      <protection hidden="1"/>
    </xf>
    <xf numFmtId="16" fontId="8" fillId="0" borderId="14" xfId="0" applyNumberFormat="1" applyFont="1" applyBorder="1" applyAlignment="1" applyProtection="1">
      <alignment horizontal="center" vertical="top" wrapText="1"/>
      <protection hidden="1"/>
    </xf>
    <xf numFmtId="16" fontId="8" fillId="0" borderId="12" xfId="0" applyNumberFormat="1" applyFont="1" applyBorder="1" applyAlignment="1" applyProtection="1">
      <alignment horizontal="center" vertical="top" wrapText="1"/>
      <protection hidden="1"/>
    </xf>
    <xf numFmtId="0" fontId="8" fillId="0" borderId="2" xfId="0" applyFont="1" applyBorder="1" applyAlignment="1" applyProtection="1">
      <alignment vertical="center"/>
      <protection hidden="1"/>
    </xf>
    <xf numFmtId="0" fontId="8" fillId="0" borderId="3" xfId="0" applyFont="1" applyBorder="1" applyAlignment="1" applyProtection="1">
      <alignment vertical="center"/>
      <protection hidden="1"/>
    </xf>
    <xf numFmtId="0" fontId="6" fillId="0" borderId="37" xfId="0" applyFont="1" applyBorder="1" applyAlignment="1" applyProtection="1">
      <alignment vertical="center"/>
      <protection hidden="1"/>
    </xf>
    <xf numFmtId="0" fontId="6" fillId="0" borderId="38" xfId="0" applyFont="1" applyBorder="1" applyAlignment="1" applyProtection="1">
      <alignment vertical="center"/>
      <protection hidden="1"/>
    </xf>
    <xf numFmtId="0" fontId="4" fillId="0" borderId="36" xfId="0" applyFont="1" applyBorder="1" applyAlignment="1" applyProtection="1">
      <alignment vertical="top"/>
      <protection hidden="1"/>
    </xf>
    <xf numFmtId="0" fontId="4" fillId="0" borderId="37" xfId="0" applyFont="1" applyBorder="1" applyAlignment="1" applyProtection="1">
      <alignment vertical="top"/>
      <protection hidden="1"/>
    </xf>
    <xf numFmtId="0" fontId="4" fillId="0" borderId="19" xfId="0" applyFont="1" applyBorder="1" applyAlignment="1" applyProtection="1">
      <alignment vertical="top"/>
      <protection hidden="1"/>
    </xf>
    <xf numFmtId="0" fontId="4" fillId="0" borderId="20" xfId="0" applyFont="1" applyBorder="1" applyAlignment="1" applyProtection="1">
      <alignment vertical="top"/>
      <protection hidden="1"/>
    </xf>
    <xf numFmtId="0" fontId="0" fillId="3" borderId="8" xfId="0" applyFill="1" applyBorder="1" applyAlignment="1" applyProtection="1">
      <alignment vertical="top"/>
      <protection hidden="1"/>
    </xf>
    <xf numFmtId="0" fontId="0" fillId="3" borderId="9" xfId="0" applyFill="1" applyBorder="1" applyAlignment="1" applyProtection="1">
      <alignment vertical="top"/>
      <protection hidden="1"/>
    </xf>
    <xf numFmtId="0" fontId="8" fillId="0" borderId="5" xfId="0" applyFont="1" applyBorder="1" applyAlignment="1" applyProtection="1">
      <alignment vertical="top" wrapText="1"/>
      <protection hidden="1"/>
    </xf>
    <xf numFmtId="0" fontId="8" fillId="0" borderId="6" xfId="0" applyFont="1" applyBorder="1" applyAlignment="1" applyProtection="1">
      <alignment vertical="top" wrapText="1"/>
      <protection hidden="1"/>
    </xf>
    <xf numFmtId="0" fontId="4" fillId="0" borderId="21" xfId="0" applyFont="1" applyBorder="1" applyAlignment="1" applyProtection="1">
      <alignment vertical="top"/>
      <protection hidden="1"/>
    </xf>
    <xf numFmtId="0" fontId="4" fillId="0" borderId="22" xfId="0" applyFont="1" applyBorder="1" applyAlignment="1" applyProtection="1">
      <alignment vertical="top"/>
      <protection hidden="1"/>
    </xf>
    <xf numFmtId="0" fontId="31" fillId="0" borderId="9" xfId="0" applyFont="1" applyBorder="1"/>
    <xf numFmtId="0" fontId="6" fillId="0" borderId="42" xfId="0" applyFont="1" applyBorder="1" applyAlignment="1" applyProtection="1">
      <alignment horizontal="left" vertical="center"/>
      <protection hidden="1"/>
    </xf>
    <xf numFmtId="0" fontId="6" fillId="0" borderId="49" xfId="0" applyFont="1" applyBorder="1" applyAlignment="1" applyProtection="1">
      <alignment horizontal="left" vertical="center"/>
      <protection hidden="1"/>
    </xf>
    <xf numFmtId="0" fontId="6" fillId="0" borderId="45" xfId="0" applyFont="1" applyBorder="1" applyAlignment="1" applyProtection="1">
      <alignment horizontal="left" vertical="center"/>
      <protection hidden="1"/>
    </xf>
    <xf numFmtId="0" fontId="6" fillId="0" borderId="43" xfId="0" applyFont="1" applyBorder="1" applyAlignment="1" applyProtection="1">
      <alignment horizontal="left" vertical="center"/>
      <protection hidden="1"/>
    </xf>
    <xf numFmtId="0" fontId="8" fillId="3" borderId="2" xfId="0" applyFont="1" applyFill="1" applyBorder="1" applyAlignment="1" applyProtection="1">
      <alignment horizontal="left" vertical="center" wrapText="1"/>
      <protection hidden="1"/>
    </xf>
    <xf numFmtId="0" fontId="8" fillId="3" borderId="3" xfId="0" applyFont="1" applyFill="1" applyBorder="1" applyAlignment="1" applyProtection="1">
      <alignment horizontal="left" vertical="center" wrapText="1"/>
      <protection hidden="1"/>
    </xf>
    <xf numFmtId="0" fontId="8" fillId="3" borderId="4" xfId="0" applyFont="1" applyFill="1" applyBorder="1" applyAlignment="1" applyProtection="1">
      <alignment horizontal="left" vertical="center" wrapText="1"/>
      <protection hidden="1"/>
    </xf>
    <xf numFmtId="0" fontId="0" fillId="0" borderId="2" xfId="0" applyBorder="1" applyAlignment="1" applyProtection="1">
      <alignment vertical="center"/>
      <protection hidden="1"/>
    </xf>
    <xf numFmtId="0" fontId="0" fillId="0" borderId="3" xfId="0" applyBorder="1" applyAlignment="1" applyProtection="1">
      <alignment vertical="center"/>
      <protection hidden="1"/>
    </xf>
    <xf numFmtId="0" fontId="6" fillId="0" borderId="22" xfId="0" applyFont="1" applyBorder="1" applyAlignment="1" applyProtection="1">
      <alignment horizontal="left" vertical="center"/>
      <protection hidden="1"/>
    </xf>
    <xf numFmtId="0" fontId="6" fillId="0" borderId="23" xfId="0" applyFont="1" applyBorder="1" applyAlignment="1" applyProtection="1">
      <alignment horizontal="left" vertical="center"/>
      <protection hidden="1"/>
    </xf>
    <xf numFmtId="0" fontId="37" fillId="8" borderId="0" xfId="0" applyFont="1" applyFill="1" applyAlignment="1" applyProtection="1">
      <alignment horizontal="center" vertical="center" textRotation="90" wrapText="1"/>
      <protection hidden="1"/>
    </xf>
    <xf numFmtId="0" fontId="8" fillId="4" borderId="39" xfId="0" applyFont="1" applyFill="1" applyBorder="1" applyAlignment="1" applyProtection="1">
      <alignment vertical="center"/>
      <protection locked="0"/>
    </xf>
    <xf numFmtId="0" fontId="8" fillId="4" borderId="52" xfId="0" applyFont="1" applyFill="1" applyBorder="1" applyAlignment="1" applyProtection="1">
      <alignment vertical="center"/>
      <protection locked="0"/>
    </xf>
    <xf numFmtId="0" fontId="8" fillId="4" borderId="15" xfId="0" applyFont="1" applyFill="1" applyBorder="1" applyAlignment="1" applyProtection="1">
      <alignment vertical="center"/>
      <protection locked="0"/>
    </xf>
    <xf numFmtId="0" fontId="8" fillId="4" borderId="60" xfId="0" applyFont="1" applyFill="1" applyBorder="1" applyAlignment="1" applyProtection="1">
      <alignment vertical="center"/>
      <protection locked="0"/>
    </xf>
    <xf numFmtId="0" fontId="8" fillId="4" borderId="19" xfId="0" applyFont="1" applyFill="1" applyBorder="1" applyAlignment="1" applyProtection="1">
      <alignment vertical="center"/>
      <protection locked="0"/>
    </xf>
    <xf numFmtId="0" fontId="8" fillId="4" borderId="20" xfId="0" applyFont="1" applyFill="1" applyBorder="1" applyAlignment="1" applyProtection="1">
      <alignment vertical="center"/>
      <protection locked="0"/>
    </xf>
    <xf numFmtId="0" fontId="8" fillId="4" borderId="40" xfId="0" applyFont="1" applyFill="1" applyBorder="1" applyAlignment="1" applyProtection="1">
      <alignment vertical="center"/>
      <protection locked="0"/>
    </xf>
    <xf numFmtId="0" fontId="8" fillId="4" borderId="2" xfId="0" applyFont="1" applyFill="1" applyBorder="1" applyAlignment="1" applyProtection="1">
      <alignment vertical="center"/>
      <protection locked="0"/>
    </xf>
    <xf numFmtId="0" fontId="8" fillId="4" borderId="3" xfId="0" applyFont="1" applyFill="1" applyBorder="1" applyAlignment="1" applyProtection="1">
      <alignment vertical="center"/>
      <protection locked="0"/>
    </xf>
    <xf numFmtId="0" fontId="8" fillId="4" borderId="4" xfId="0" applyFont="1" applyFill="1" applyBorder="1" applyAlignment="1" applyProtection="1">
      <alignment vertical="center"/>
      <protection locked="0"/>
    </xf>
    <xf numFmtId="0" fontId="8" fillId="3" borderId="2" xfId="0" applyFont="1" applyFill="1" applyBorder="1" applyAlignment="1" applyProtection="1">
      <alignment horizontal="center" vertical="top" wrapText="1"/>
      <protection hidden="1"/>
    </xf>
    <xf numFmtId="0" fontId="8" fillId="3" borderId="4" xfId="0" applyFont="1" applyFill="1" applyBorder="1" applyAlignment="1" applyProtection="1">
      <alignment horizontal="center" vertical="top" wrapText="1"/>
      <protection hidden="1"/>
    </xf>
    <xf numFmtId="0" fontId="8" fillId="4" borderId="35" xfId="0" applyFont="1" applyFill="1" applyBorder="1" applyAlignment="1" applyProtection="1">
      <alignment vertical="center"/>
      <protection locked="0"/>
    </xf>
    <xf numFmtId="0" fontId="8" fillId="4" borderId="41" xfId="0" applyFont="1" applyFill="1" applyBorder="1" applyAlignment="1" applyProtection="1">
      <alignment vertical="center"/>
      <protection locked="0"/>
    </xf>
    <xf numFmtId="0" fontId="6" fillId="0" borderId="8" xfId="0" applyFont="1" applyBorder="1" applyAlignment="1">
      <alignment horizontal="left"/>
    </xf>
    <xf numFmtId="0" fontId="6" fillId="0" borderId="9" xfId="0" applyFont="1" applyBorder="1" applyAlignment="1">
      <alignment horizontal="left"/>
    </xf>
    <xf numFmtId="0" fontId="6" fillId="4" borderId="20" xfId="0" applyFont="1" applyFill="1" applyBorder="1" applyAlignment="1" applyProtection="1">
      <alignment horizontal="left" vertical="center" indent="2"/>
      <protection locked="0"/>
    </xf>
    <xf numFmtId="0" fontId="6" fillId="4" borderId="40" xfId="0" applyFont="1" applyFill="1" applyBorder="1" applyAlignment="1" applyProtection="1">
      <alignment horizontal="left" vertical="center" indent="2"/>
      <protection locked="0"/>
    </xf>
    <xf numFmtId="0" fontId="11" fillId="0" borderId="0" xfId="0" applyFont="1" applyAlignment="1" applyProtection="1">
      <alignment horizontal="left" vertical="top"/>
      <protection hidden="1"/>
    </xf>
    <xf numFmtId="0" fontId="31" fillId="4" borderId="0" xfId="0" applyFont="1" applyFill="1" applyAlignment="1" applyProtection="1">
      <alignment horizontal="left" vertical="center" wrapText="1"/>
    </xf>
    <xf numFmtId="0" fontId="47" fillId="4" borderId="0" xfId="0" applyFont="1" applyFill="1" applyAlignment="1" applyProtection="1">
      <alignment horizontal="left" vertical="center" wrapText="1"/>
    </xf>
    <xf numFmtId="0" fontId="47" fillId="4" borderId="13" xfId="0" applyFont="1" applyFill="1" applyBorder="1" applyAlignment="1" applyProtection="1">
      <alignment horizontal="left" vertical="center" wrapText="1"/>
    </xf>
    <xf numFmtId="0" fontId="6" fillId="4" borderId="43" xfId="0" applyFont="1" applyFill="1" applyBorder="1" applyAlignment="1" applyProtection="1">
      <alignment horizontal="left" vertical="center"/>
    </xf>
    <xf numFmtId="0" fontId="0" fillId="0" borderId="0" xfId="0" applyAlignment="1" applyProtection="1">
      <alignment vertical="top" wrapText="1"/>
      <protection hidden="1"/>
    </xf>
    <xf numFmtId="0" fontId="45" fillId="0" borderId="9" xfId="0" applyFont="1" applyBorder="1" applyAlignment="1" applyProtection="1">
      <alignment horizontal="left" vertical="center"/>
    </xf>
    <xf numFmtId="0" fontId="6" fillId="4" borderId="22" xfId="0" applyFont="1" applyFill="1" applyBorder="1" applyAlignment="1" applyProtection="1">
      <alignment horizontal="left" vertical="center"/>
    </xf>
    <xf numFmtId="0" fontId="6" fillId="4" borderId="23" xfId="0" applyFont="1" applyFill="1" applyBorder="1" applyAlignment="1" applyProtection="1">
      <alignment horizontal="left" vertical="center"/>
    </xf>
    <xf numFmtId="0" fontId="6" fillId="4" borderId="37" xfId="0" applyFont="1" applyFill="1" applyBorder="1" applyAlignment="1" applyProtection="1">
      <alignment vertical="center"/>
    </xf>
    <xf numFmtId="0" fontId="6" fillId="4" borderId="38" xfId="0" applyFont="1" applyFill="1" applyBorder="1" applyAlignment="1" applyProtection="1">
      <alignment vertical="center"/>
    </xf>
    <xf numFmtId="0" fontId="6" fillId="4" borderId="45" xfId="0" applyFont="1" applyFill="1" applyBorder="1" applyAlignment="1" applyProtection="1">
      <alignment vertical="center"/>
    </xf>
    <xf numFmtId="0" fontId="6" fillId="4" borderId="43" xfId="0" applyFont="1" applyFill="1" applyBorder="1" applyAlignment="1" applyProtection="1">
      <alignment vertical="center"/>
    </xf>
    <xf numFmtId="0" fontId="0" fillId="0" borderId="0" xfId="0" applyAlignment="1" applyProtection="1">
      <alignment horizontal="center" vertical="center" wrapText="1"/>
      <protection hidden="1"/>
    </xf>
    <xf numFmtId="0" fontId="0" fillId="4" borderId="1" xfId="0" applyFill="1" applyBorder="1" applyAlignment="1" applyProtection="1">
      <alignment vertical="top"/>
    </xf>
    <xf numFmtId="0" fontId="15" fillId="0" borderId="2" xfId="0" applyFont="1" applyBorder="1" applyAlignment="1" applyProtection="1">
      <alignment horizontal="left"/>
      <protection hidden="1"/>
    </xf>
    <xf numFmtId="0" fontId="6" fillId="0" borderId="11" xfId="0" applyFont="1" applyBorder="1" applyAlignment="1" applyProtection="1">
      <alignment horizontal="left" vertical="center"/>
      <protection hidden="1"/>
    </xf>
    <xf numFmtId="0" fontId="0" fillId="0" borderId="36" xfId="0" applyBorder="1" applyAlignment="1" applyProtection="1">
      <alignment vertical="top"/>
    </xf>
    <xf numFmtId="0" fontId="0" fillId="0" borderId="37" xfId="0" applyBorder="1" applyAlignment="1" applyProtection="1">
      <alignment vertical="top"/>
    </xf>
    <xf numFmtId="0" fontId="15" fillId="0" borderId="5" xfId="0" applyFont="1" applyBorder="1" applyAlignment="1" applyProtection="1">
      <alignment horizontal="center" vertical="top" wrapText="1"/>
      <protection hidden="1"/>
    </xf>
    <xf numFmtId="0" fontId="6" fillId="0" borderId="0" xfId="0" applyFont="1" applyAlignment="1" applyProtection="1">
      <alignment vertical="top"/>
    </xf>
    <xf numFmtId="0" fontId="18" fillId="0" borderId="0" xfId="2" applyFont="1" applyAlignment="1" applyProtection="1">
      <alignment vertical="top"/>
      <protection hidden="1"/>
    </xf>
    <xf numFmtId="0" fontId="27" fillId="0" borderId="0" xfId="2" applyFont="1" applyAlignment="1" applyProtection="1">
      <alignment vertical="top"/>
      <protection hidden="1"/>
    </xf>
    <xf numFmtId="0" fontId="6" fillId="4" borderId="9" xfId="2" applyFont="1" applyFill="1" applyBorder="1" applyAlignment="1" applyProtection="1">
      <alignment vertical="center"/>
    </xf>
    <xf numFmtId="0" fontId="0" fillId="4" borderId="45" xfId="1" applyFont="1" applyFill="1" applyBorder="1" applyAlignment="1" applyProtection="1">
      <alignment vertical="top" wrapText="1"/>
    </xf>
    <xf numFmtId="4" fontId="0" fillId="4" borderId="44" xfId="2" applyNumberFormat="1" applyFont="1" applyFill="1" applyBorder="1" applyAlignment="1" applyProtection="1">
      <alignment horizontal="right" vertical="top"/>
    </xf>
    <xf numFmtId="3" fontId="0" fillId="4" borderId="46" xfId="2" applyNumberFormat="1" applyFont="1" applyFill="1" applyBorder="1" applyAlignment="1" applyProtection="1">
      <alignment horizontal="center" vertical="top"/>
    </xf>
    <xf numFmtId="4" fontId="0" fillId="5" borderId="31" xfId="2" applyNumberFormat="1" applyFont="1" applyFill="1" applyBorder="1" applyAlignment="1" applyProtection="1">
      <alignment horizontal="right" vertical="top"/>
    </xf>
    <xf numFmtId="0" fontId="18" fillId="4" borderId="0" xfId="1" applyFont="1" applyFill="1" applyAlignment="1" applyProtection="1">
      <alignment vertical="top" wrapText="1"/>
    </xf>
    <xf numFmtId="4" fontId="0" fillId="5" borderId="46" xfId="2" applyNumberFormat="1" applyFont="1" applyFill="1" applyBorder="1" applyAlignment="1" applyProtection="1">
      <alignment horizontal="right" vertical="top"/>
    </xf>
    <xf numFmtId="0" fontId="18" fillId="4" borderId="42" xfId="1" applyFont="1" applyFill="1" applyBorder="1" applyAlignment="1" applyProtection="1">
      <alignment vertical="top" wrapText="1"/>
    </xf>
    <xf numFmtId="0" fontId="17" fillId="4" borderId="45" xfId="1" applyFont="1" applyFill="1" applyBorder="1" applyAlignment="1" applyProtection="1">
      <alignment vertical="top" wrapText="1"/>
    </xf>
    <xf numFmtId="0" fontId="18" fillId="8" borderId="9" xfId="1" applyFont="1" applyFill="1" applyBorder="1" applyAlignment="1" applyProtection="1">
      <alignment vertical="top" wrapText="1"/>
    </xf>
    <xf numFmtId="0" fontId="6" fillId="0" borderId="10" xfId="0" applyFont="1" applyBorder="1" applyAlignment="1" applyProtection="1">
      <alignment horizontal="right" vertical="center"/>
    </xf>
    <xf numFmtId="0" fontId="43" fillId="0" borderId="0" xfId="0" applyFont="1" applyProtection="1"/>
    <xf numFmtId="0" fontId="0" fillId="0" borderId="0" xfId="0" applyProtection="1"/>
    <xf numFmtId="0" fontId="15" fillId="0" borderId="0" xfId="0" applyFont="1" applyAlignment="1" applyProtection="1">
      <alignment vertical="center"/>
      <protection hidden="1"/>
    </xf>
    <xf numFmtId="0" fontId="15" fillId="0" borderId="0" xfId="0" applyFont="1" applyProtection="1">
      <protection hidden="1"/>
    </xf>
    <xf numFmtId="0" fontId="4" fillId="0" borderId="9" xfId="0" applyFont="1" applyBorder="1" applyAlignment="1" applyProtection="1">
      <alignment horizontal="left" vertical="top" wrapText="1"/>
    </xf>
    <xf numFmtId="0" fontId="4" fillId="0" borderId="9" xfId="0" applyFont="1" applyBorder="1" applyAlignment="1" applyProtection="1">
      <alignment horizontal="left" vertical="top"/>
    </xf>
    <xf numFmtId="4" fontId="0" fillId="0" borderId="0" xfId="0" applyNumberFormat="1" applyAlignment="1" applyProtection="1">
      <alignment vertical="top" wrapText="1"/>
      <protection hidden="1"/>
    </xf>
    <xf numFmtId="4" fontId="0" fillId="0" borderId="0" xfId="0" applyNumberFormat="1" applyAlignment="1" applyProtection="1">
      <alignment vertical="center" wrapText="1"/>
      <protection hidden="1"/>
    </xf>
    <xf numFmtId="4" fontId="0" fillId="5" borderId="1" xfId="0" applyNumberFormat="1" applyFill="1" applyBorder="1" applyAlignment="1" applyProtection="1">
      <alignment horizontal="center" vertical="top"/>
    </xf>
    <xf numFmtId="0" fontId="16" fillId="0" borderId="0" xfId="0" applyFont="1" applyProtection="1">
      <protection hidden="1"/>
    </xf>
    <xf numFmtId="168" fontId="0" fillId="0" borderId="3" xfId="0" applyNumberFormat="1" applyBorder="1" applyAlignment="1" applyProtection="1">
      <alignment horizontal="center" vertical="top"/>
    </xf>
    <xf numFmtId="10" fontId="0" fillId="0" borderId="0" xfId="0" applyNumberFormat="1" applyAlignment="1" applyProtection="1">
      <alignment horizontal="center" vertical="top"/>
    </xf>
    <xf numFmtId="0" fontId="0" fillId="4" borderId="19" xfId="0" applyFill="1" applyBorder="1" applyAlignment="1" applyProtection="1">
      <alignment vertical="center" wrapText="1"/>
    </xf>
    <xf numFmtId="0" fontId="0" fillId="4" borderId="20" xfId="0" applyFill="1" applyBorder="1" applyAlignment="1" applyProtection="1">
      <alignment vertical="center" wrapText="1"/>
    </xf>
    <xf numFmtId="0" fontId="0" fillId="4" borderId="40" xfId="0" applyFill="1" applyBorder="1" applyAlignment="1" applyProtection="1">
      <alignment vertical="center" wrapText="1"/>
    </xf>
    <xf numFmtId="166" fontId="6" fillId="0" borderId="10" xfId="0" applyNumberFormat="1" applyFont="1" applyBorder="1" applyAlignment="1" applyProtection="1">
      <alignment horizontal="right" vertical="center"/>
    </xf>
    <xf numFmtId="0" fontId="11" fillId="0" borderId="0" xfId="0" applyFont="1" applyAlignment="1" applyProtection="1">
      <alignment vertical="center"/>
      <protection hidden="1"/>
    </xf>
    <xf numFmtId="10" fontId="0" fillId="4" borderId="1" xfId="0" quotePrefix="1" applyNumberFormat="1" applyFill="1" applyBorder="1" applyAlignment="1" applyProtection="1">
      <alignment horizontal="center" vertical="top"/>
    </xf>
    <xf numFmtId="0" fontId="15" fillId="0" borderId="0" xfId="0" applyFont="1" applyAlignment="1" applyProtection="1">
      <alignment vertical="top" wrapText="1"/>
      <protection hidden="1"/>
    </xf>
    <xf numFmtId="16" fontId="0" fillId="4" borderId="36" xfId="0" quotePrefix="1" applyNumberFormat="1" applyFill="1" applyBorder="1" applyAlignment="1" applyProtection="1">
      <alignment vertical="top"/>
    </xf>
    <xf numFmtId="16" fontId="0" fillId="4" borderId="37" xfId="0" quotePrefix="1" applyNumberFormat="1" applyFill="1" applyBorder="1" applyAlignment="1" applyProtection="1">
      <alignment vertical="top"/>
    </xf>
    <xf numFmtId="164" fontId="0" fillId="0" borderId="0" xfId="0" applyNumberFormat="1" applyAlignment="1" applyProtection="1">
      <alignment vertical="top"/>
      <protection hidden="1"/>
    </xf>
    <xf numFmtId="16" fontId="0" fillId="4" borderId="19" xfId="0" quotePrefix="1" applyNumberFormat="1" applyFill="1" applyBorder="1" applyAlignment="1" applyProtection="1">
      <alignment horizontal="left" vertical="top"/>
    </xf>
    <xf numFmtId="16" fontId="0" fillId="4" borderId="20" xfId="0" quotePrefix="1" applyNumberFormat="1" applyFill="1" applyBorder="1" applyAlignment="1" applyProtection="1">
      <alignment horizontal="left" vertical="top"/>
    </xf>
    <xf numFmtId="0" fontId="28" fillId="0" borderId="0" xfId="0" applyFont="1" applyAlignment="1" applyProtection="1">
      <alignment vertical="top"/>
      <protection hidden="1"/>
    </xf>
    <xf numFmtId="0" fontId="32" fillId="0" borderId="0" xfId="0" applyFont="1" applyAlignment="1" applyProtection="1">
      <alignment vertical="center"/>
      <protection hidden="1"/>
    </xf>
    <xf numFmtId="4" fontId="46" fillId="0" borderId="1" xfId="0" applyNumberFormat="1" applyFont="1" applyBorder="1" applyAlignment="1" applyProtection="1">
      <alignment vertical="top"/>
    </xf>
    <xf numFmtId="4" fontId="0" fillId="0" borderId="15" xfId="0" applyNumberFormat="1" applyBorder="1" applyAlignment="1" applyProtection="1">
      <alignment horizontal="right" vertical="top"/>
      <protection hidden="1"/>
    </xf>
    <xf numFmtId="0" fontId="0" fillId="0" borderId="50" xfId="0" quotePrefix="1" applyBorder="1" applyAlignment="1" applyProtection="1">
      <alignment vertical="top"/>
    </xf>
    <xf numFmtId="0" fontId="0" fillId="0" borderId="37" xfId="0" quotePrefix="1" applyBorder="1" applyAlignment="1" applyProtection="1">
      <alignment vertical="top"/>
    </xf>
    <xf numFmtId="0" fontId="0" fillId="0" borderId="38" xfId="0" quotePrefix="1" applyBorder="1" applyAlignment="1" applyProtection="1">
      <alignment vertical="top"/>
    </xf>
    <xf numFmtId="4" fontId="46" fillId="0" borderId="1" xfId="0" applyNumberFormat="1" applyFont="1" applyBorder="1" applyAlignment="1" applyProtection="1">
      <alignment horizontal="right" vertical="top"/>
    </xf>
    <xf numFmtId="0" fontId="0" fillId="4" borderId="19" xfId="0" quotePrefix="1" applyFill="1" applyBorder="1" applyAlignment="1" applyProtection="1">
      <alignment vertical="top"/>
    </xf>
    <xf numFmtId="0" fontId="0" fillId="4" borderId="20" xfId="0" quotePrefix="1" applyFill="1" applyBorder="1" applyAlignment="1" applyProtection="1">
      <alignment vertical="top" wrapText="1"/>
    </xf>
    <xf numFmtId="0" fontId="0" fillId="4" borderId="40" xfId="0" quotePrefix="1" applyFill="1" applyBorder="1" applyAlignment="1" applyProtection="1">
      <alignment vertical="top" wrapText="1"/>
    </xf>
    <xf numFmtId="4" fontId="0" fillId="4" borderId="1" xfId="0" applyNumberFormat="1" applyFill="1" applyBorder="1" applyAlignment="1" applyProtection="1">
      <alignment vertical="top"/>
    </xf>
    <xf numFmtId="4" fontId="0" fillId="0" borderId="1" xfId="0" applyNumberFormat="1" applyBorder="1" applyAlignment="1" applyProtection="1">
      <alignment horizontal="right" vertical="top"/>
    </xf>
  </cellXfs>
  <cellStyles count="7">
    <cellStyle name="Link" xfId="3" builtinId="8"/>
    <cellStyle name="Standard" xfId="0" builtinId="0"/>
    <cellStyle name="Standard 2" xfId="1" xr:uid="{00000000-0005-0000-0000-000002000000}"/>
    <cellStyle name="Standard 2 2" xfId="2" xr:uid="{00000000-0005-0000-0000-000003000000}"/>
    <cellStyle name="Standard 2 2 2" xfId="5" xr:uid="{00000000-0005-0000-0000-000004000000}"/>
    <cellStyle name="Standard 2 3" xfId="4" xr:uid="{00000000-0005-0000-0000-000005000000}"/>
    <cellStyle name="Währung" xfId="6" builtinId="4"/>
  </cellStyles>
  <dxfs count="695">
    <dxf>
      <font>
        <strike/>
        <color rgb="FFC00000"/>
      </font>
      <fill>
        <patternFill>
          <bgColor theme="0"/>
        </patternFill>
      </fill>
    </dxf>
    <dxf>
      <font>
        <strike/>
        <color rgb="FFC00000"/>
      </font>
    </dxf>
    <dxf>
      <font>
        <strike/>
        <color rgb="FFC00000"/>
      </font>
      <fill>
        <patternFill>
          <bgColor theme="0"/>
        </patternFill>
      </fill>
    </dxf>
    <dxf>
      <fill>
        <patternFill>
          <bgColor rgb="FFFFFFCC"/>
        </patternFill>
      </fill>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val="0"/>
        <color theme="1"/>
      </font>
      <fill>
        <patternFill>
          <bgColor rgb="FFFFFFCC"/>
        </patternFill>
      </fill>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color rgb="FFC00000"/>
      </font>
      <fill>
        <patternFill>
          <bgColor theme="0"/>
        </patternFill>
      </fill>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ont>
        <strike/>
        <color theme="0"/>
      </font>
    </dxf>
    <dxf>
      <font>
        <b val="0"/>
        <i val="0"/>
        <strike val="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color rgb="FFC00000"/>
      </font>
      <fill>
        <patternFill>
          <bgColor theme="5" tint="0.79998168889431442"/>
        </patternFill>
      </fill>
      <border>
        <left style="thin">
          <color rgb="FFC00000"/>
        </left>
        <right style="thin">
          <color rgb="FFC00000"/>
        </right>
        <top style="thin">
          <color rgb="FFC00000"/>
        </top>
        <bottom style="thin">
          <color rgb="FFC00000"/>
        </bottom>
      </border>
    </dxf>
    <dxf>
      <font>
        <strike/>
        <color rgb="FFC00000"/>
      </font>
      <fill>
        <patternFill>
          <bgColor theme="0"/>
        </patternFill>
      </fill>
    </dxf>
    <dxf>
      <font>
        <b val="0"/>
        <i/>
        <strike/>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b val="0"/>
        <i val="0"/>
        <strike val="0"/>
        <color auto="1"/>
      </font>
      <fill>
        <patternFill>
          <bgColor theme="5" tint="0.79998168889431442"/>
        </patternFill>
      </fill>
      <border>
        <left style="thin">
          <color rgb="FFC00000"/>
        </left>
        <right style="thin">
          <color rgb="FFC00000"/>
        </right>
        <top style="thin">
          <color rgb="FFC00000"/>
        </top>
        <bottom style="thin">
          <color rgb="FFC00000"/>
        </bottom>
      </border>
    </dxf>
    <dxf>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val="0"/>
        <color auto="1"/>
      </font>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val="0"/>
        <color theme="1"/>
      </font>
      <border>
        <left style="thin">
          <color rgb="FFC00000"/>
        </left>
        <right style="thin">
          <color rgb="FFC00000"/>
        </right>
        <top style="thin">
          <color rgb="FFC00000"/>
        </top>
        <bottom style="thin">
          <color rgb="FFC00000"/>
        </bottom>
        <vertical/>
        <horizontal/>
      </border>
    </dxf>
    <dxf>
      <font>
        <strike val="0"/>
        <color theme="1"/>
      </font>
      <fill>
        <patternFill>
          <bgColor theme="4" tint="0.79998168889431442"/>
        </patternFill>
      </fill>
    </dxf>
    <dxf>
      <font>
        <strike/>
        <color theme="0"/>
      </font>
      <fill>
        <patternFill>
          <bgColor theme="0"/>
        </patternFill>
      </fill>
    </dxf>
    <dxf>
      <font>
        <strike/>
        <color theme="0"/>
      </font>
      <fill>
        <patternFill>
          <bgColor theme="0"/>
        </patternFill>
      </fill>
    </dxf>
    <dxf>
      <font>
        <strike/>
        <color theme="0"/>
      </font>
    </dxf>
    <dxf>
      <font>
        <strike/>
        <color theme="0"/>
      </font>
    </dxf>
    <dxf>
      <font>
        <b/>
        <i val="0"/>
      </font>
    </dxf>
    <dxf>
      <font>
        <b/>
        <i val="0"/>
      </font>
    </dxf>
    <dxf>
      <font>
        <strike/>
        <color rgb="FFC00000"/>
      </font>
      <fill>
        <patternFill>
          <bgColor theme="0"/>
        </patternFill>
      </fill>
    </dxf>
    <dxf>
      <font>
        <b val="0"/>
        <i/>
      </font>
    </dxf>
    <dxf>
      <fill>
        <patternFill>
          <bgColor theme="0"/>
        </patternFill>
      </fill>
    </dxf>
    <dxf>
      <fill>
        <patternFill>
          <bgColor theme="0"/>
        </patternFill>
      </fill>
    </dxf>
    <dxf>
      <fill>
        <patternFill>
          <bgColor theme="0"/>
        </patternFill>
      </fill>
    </dxf>
    <dxf>
      <fill>
        <patternFill>
          <bgColor theme="0"/>
        </patternFill>
      </fill>
    </dxf>
    <dxf>
      <font>
        <b/>
        <i val="0"/>
      </font>
    </dxf>
    <dxf>
      <font>
        <b/>
        <i val="0"/>
      </font>
    </dxf>
    <dxf>
      <font>
        <strike/>
        <color rgb="FFC00000"/>
      </font>
      <fill>
        <patternFill>
          <bgColor theme="0"/>
        </patternFill>
      </fill>
    </dxf>
    <dxf>
      <font>
        <b val="0"/>
        <i/>
      </font>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font>
      <fill>
        <patternFill>
          <bgColor theme="0"/>
        </patternFill>
      </fill>
    </dxf>
    <dxf>
      <fill>
        <patternFill>
          <bgColor theme="6" tint="0.79998168889431442"/>
        </patternFill>
      </fill>
    </dxf>
    <dxf>
      <fill>
        <patternFill>
          <bgColor theme="7" tint="0.79998168889431442"/>
        </patternFill>
      </fill>
    </dxf>
    <dxf>
      <fill>
        <patternFill>
          <bgColor theme="9" tint="0.79998168889431442"/>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color rgb="FFC00000"/>
      </font>
      <fill>
        <patternFill>
          <bgColor theme="5" tint="0.79998168889431442"/>
        </patternFill>
      </fill>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theme="0" tint="-0.14996795556505021"/>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theme="0" tint="-0.14996795556505021"/>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rgb="FFC00000"/>
      </font>
      <fill>
        <patternFill>
          <bgColor theme="0"/>
        </patternFill>
      </fill>
    </dxf>
    <dxf>
      <border>
        <left style="thin">
          <color rgb="FFC00000"/>
        </left>
        <right style="thin">
          <color rgb="FFC00000"/>
        </right>
        <top style="thin">
          <color rgb="FFC00000"/>
        </top>
        <bottom style="thin">
          <color rgb="FFC00000"/>
        </bottom>
        <vertical/>
        <horizontal/>
      </border>
    </dxf>
    <dxf>
      <font>
        <strike/>
        <color rgb="FFC00000"/>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ill>
        <patternFill>
          <bgColor theme="7" tint="0.79998168889431442"/>
        </patternFill>
      </fill>
    </dxf>
    <dxf>
      <fill>
        <patternFill>
          <bgColor theme="9" tint="0.79998168889431442"/>
        </patternFill>
      </fill>
    </dxf>
    <dxf>
      <fill>
        <patternFill>
          <bgColor theme="6" tint="0.79998168889431442"/>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font>
        <strike/>
        <color theme="0" tint="-0.14996795556505021"/>
      </font>
      <fill>
        <patternFill>
          <bgColor theme="0"/>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fill>
        <patternFill>
          <bgColor theme="5" tint="0.79998168889431442"/>
        </patternFill>
      </fill>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numFmt numFmtId="166" formatCode="#,##0.00;;;@"/>
    </dxf>
    <dxf>
      <numFmt numFmtId="166" formatCode="#,##0.00;;;@"/>
    </dxf>
    <dxf>
      <numFmt numFmtId="166" formatCode="#,##0.00;;;@"/>
    </dxf>
    <dxf>
      <numFmt numFmtId="166" formatCode="#,##0.00;;;@"/>
    </dxf>
    <dxf>
      <numFmt numFmtId="0" formatCode="General"/>
    </dxf>
    <dxf>
      <border outline="0">
        <top style="thin">
          <color theme="4" tint="0.39997558519241921"/>
        </top>
      </border>
    </dxf>
    <dxf>
      <border outline="0">
        <bottom style="thin">
          <color theme="4" tint="0.39997558519241921"/>
        </bottom>
      </border>
    </dxf>
    <dxf>
      <fill>
        <patternFill patternType="solid">
          <fgColor theme="4" tint="0.79998168889431442"/>
          <bgColor theme="4" tint="-0.249977111117893"/>
        </patternFill>
      </fill>
    </dxf>
    <dxf>
      <numFmt numFmtId="0" formatCode="General"/>
    </dxf>
    <dxf>
      <numFmt numFmtId="166" formatCode="#,##0.00;;;@"/>
    </dxf>
  </dxfs>
  <tableStyles count="0" defaultTableStyle="TableStyleMedium2" defaultPivotStyle="PivotStyleLight16"/>
  <colors>
    <mruColors>
      <color rgb="FF0000FF"/>
      <color rgb="FFFFFFCC"/>
      <color rgb="FFFFCC99"/>
      <color rgb="FFFF9966"/>
      <color rgb="FFE7EEF5"/>
      <color rgb="FFF9EBEB"/>
      <color rgb="FFFCF6F6"/>
      <color rgb="FFC8D7EA"/>
      <color rgb="FFEAF0F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I$14" lockText="1" noThreeD="1"/>
</file>

<file path=xl/ctrlProps/ctrlProp10.xml><?xml version="1.0" encoding="utf-8"?>
<formControlPr xmlns="http://schemas.microsoft.com/office/spreadsheetml/2009/9/main" objectType="CheckBox" fmlaLink="$M$24" lockText="1" noThreeD="1"/>
</file>

<file path=xl/ctrlProps/ctrlProp11.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REF!" lockText="1" noThreeD="1"/>
</file>

<file path=xl/ctrlProps/ctrlProp14.xml><?xml version="1.0" encoding="utf-8"?>
<formControlPr xmlns="http://schemas.microsoft.com/office/spreadsheetml/2009/9/main" objectType="CheckBox" fmlaLink="#REF!" lockText="1" noThreeD="1"/>
</file>

<file path=xl/ctrlProps/ctrlProp15.xml><?xml version="1.0" encoding="utf-8"?>
<formControlPr xmlns="http://schemas.microsoft.com/office/spreadsheetml/2009/9/main" objectType="CheckBox" checked="Checked" fmlaLink="$M$29" lockText="1" noThreeD="1"/>
</file>

<file path=xl/ctrlProps/ctrlProp16.xml><?xml version="1.0" encoding="utf-8"?>
<formControlPr xmlns="http://schemas.microsoft.com/office/spreadsheetml/2009/9/main" objectType="CheckBox" checked="Checked" fmlaLink="$M$31" lockText="1" noThreeD="1"/>
</file>

<file path=xl/ctrlProps/ctrlProp17.xml><?xml version="1.0" encoding="utf-8"?>
<formControlPr xmlns="http://schemas.microsoft.com/office/spreadsheetml/2009/9/main" objectType="CheckBox" checked="Checked" fmlaLink="$M$33" lockText="1" noThreeD="1"/>
</file>

<file path=xl/ctrlProps/ctrlProp18.xml><?xml version="1.0" encoding="utf-8"?>
<formControlPr xmlns="http://schemas.microsoft.com/office/spreadsheetml/2009/9/main" objectType="CheckBox" checked="Checked" fmlaLink="$M$35" lockText="1" noThreeD="1"/>
</file>

<file path=xl/ctrlProps/ctrlProp19.xml><?xml version="1.0" encoding="utf-8"?>
<formControlPr xmlns="http://schemas.microsoft.com/office/spreadsheetml/2009/9/main" objectType="CheckBox" fmlaLink="$M$37" lockText="1" noThreeD="1"/>
</file>

<file path=xl/ctrlProps/ctrlProp2.xml><?xml version="1.0" encoding="utf-8"?>
<formControlPr xmlns="http://schemas.microsoft.com/office/spreadsheetml/2009/9/main" objectType="CheckBox" checked="Checked" fmlaLink="$I$15" lockText="1" noThreeD="1"/>
</file>

<file path=xl/ctrlProps/ctrlProp20.xml><?xml version="1.0" encoding="utf-8"?>
<formControlPr xmlns="http://schemas.microsoft.com/office/spreadsheetml/2009/9/main" objectType="CheckBox" fmlaLink="$M$39" lockText="1" noThreeD="1"/>
</file>

<file path=xl/ctrlProps/ctrlProp21.xml><?xml version="1.0" encoding="utf-8"?>
<formControlPr xmlns="http://schemas.microsoft.com/office/spreadsheetml/2009/9/main" objectType="CheckBox" fmlaLink="$M$41" lockText="1" noThreeD="1"/>
</file>

<file path=xl/ctrlProps/ctrlProp22.xml><?xml version="1.0" encoding="utf-8"?>
<formControlPr xmlns="http://schemas.microsoft.com/office/spreadsheetml/2009/9/main" objectType="CheckBox" fmlaLink="$M$43" lockText="1" noThreeD="1"/>
</file>

<file path=xl/ctrlProps/ctrlProp23.xml><?xml version="1.0" encoding="utf-8"?>
<formControlPr xmlns="http://schemas.microsoft.com/office/spreadsheetml/2009/9/main" objectType="CheckBox" fmlaLink="$M$45" lockText="1" noThreeD="1"/>
</file>

<file path=xl/ctrlProps/ctrlProp24.xml><?xml version="1.0" encoding="utf-8"?>
<formControlPr xmlns="http://schemas.microsoft.com/office/spreadsheetml/2009/9/main" objectType="CheckBox" fmlaLink="$M$47" lockText="1" noThreeD="1"/>
</file>

<file path=xl/ctrlProps/ctrlProp25.xml><?xml version="1.0" encoding="utf-8"?>
<formControlPr xmlns="http://schemas.microsoft.com/office/spreadsheetml/2009/9/main" objectType="CheckBox" checked="Checked" fmlaLink="$M$52" lockText="1" noThreeD="1"/>
</file>

<file path=xl/ctrlProps/ctrlProp26.xml><?xml version="1.0" encoding="utf-8"?>
<formControlPr xmlns="http://schemas.microsoft.com/office/spreadsheetml/2009/9/main" objectType="CheckBox" checked="Checked" fmlaLink="$M$54" lockText="1" noThreeD="1"/>
</file>

<file path=xl/ctrlProps/ctrlProp27.xml><?xml version="1.0" encoding="utf-8"?>
<formControlPr xmlns="http://schemas.microsoft.com/office/spreadsheetml/2009/9/main" objectType="CheckBox" checked="Checked" fmlaLink="$M$56" lockText="1" noThreeD="1"/>
</file>

<file path=xl/ctrlProps/ctrlProp28.xml><?xml version="1.0" encoding="utf-8"?>
<formControlPr xmlns="http://schemas.microsoft.com/office/spreadsheetml/2009/9/main" objectType="CheckBox" fmlaLink="$M$58" lockText="1" noThreeD="1"/>
</file>

<file path=xl/ctrlProps/ctrlProp29.xml><?xml version="1.0" encoding="utf-8"?>
<formControlPr xmlns="http://schemas.microsoft.com/office/spreadsheetml/2009/9/main" objectType="CheckBox" fmlaLink="$M$60" lockText="1" noThreeD="1"/>
</file>

<file path=xl/ctrlProps/ctrlProp3.xml><?xml version="1.0" encoding="utf-8"?>
<formControlPr xmlns="http://schemas.microsoft.com/office/spreadsheetml/2009/9/main" objectType="CheckBox" checked="Checked" fmlaLink="$I$17" lockText="1" noThreeD="1"/>
</file>

<file path=xl/ctrlProps/ctrlProp30.xml><?xml version="1.0" encoding="utf-8"?>
<formControlPr xmlns="http://schemas.microsoft.com/office/spreadsheetml/2009/9/main" objectType="CheckBox" fmlaLink="$M$62" lockText="1" noThreeD="1"/>
</file>

<file path=xl/ctrlProps/ctrlProp31.xml><?xml version="1.0" encoding="utf-8"?>
<formControlPr xmlns="http://schemas.microsoft.com/office/spreadsheetml/2009/9/main" objectType="CheckBox" fmlaLink="$M$64" lockText="1" noThreeD="1"/>
</file>

<file path=xl/ctrlProps/ctrlProp32.xml><?xml version="1.0" encoding="utf-8"?>
<formControlPr xmlns="http://schemas.microsoft.com/office/spreadsheetml/2009/9/main" objectType="CheckBox" fmlaLink="#REF!" lockText="1" noThreeD="1"/>
</file>

<file path=xl/ctrlProps/ctrlProp33.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CheckBox" checked="Checked" fmlaLink="$M$70" lockText="1" noThreeD="1"/>
</file>

<file path=xl/ctrlProps/ctrlProp36.xml><?xml version="1.0" encoding="utf-8"?>
<formControlPr xmlns="http://schemas.microsoft.com/office/spreadsheetml/2009/9/main" objectType="CheckBox" checked="Checked" fmlaLink="$M$72" lockText="1" noThreeD="1"/>
</file>

<file path=xl/ctrlProps/ctrlProp37.xml><?xml version="1.0" encoding="utf-8"?>
<formControlPr xmlns="http://schemas.microsoft.com/office/spreadsheetml/2009/9/main" objectType="CheckBox" checked="Checked" fmlaLink="$M$74" lockText="1" noThreeD="1"/>
</file>

<file path=xl/ctrlProps/ctrlProp38.xml><?xml version="1.0" encoding="utf-8"?>
<formControlPr xmlns="http://schemas.microsoft.com/office/spreadsheetml/2009/9/main" objectType="CheckBox" checked="Checked" fmlaLink="$M$76" lockText="1" noThreeD="1"/>
</file>

<file path=xl/ctrlProps/ctrlProp39.xml><?xml version="1.0" encoding="utf-8"?>
<formControlPr xmlns="http://schemas.microsoft.com/office/spreadsheetml/2009/9/main" objectType="CheckBox" checked="Checked" fmlaLink="$M$78" lockText="1" noThreeD="1"/>
</file>

<file path=xl/ctrlProps/ctrlProp4.xml><?xml version="1.0" encoding="utf-8"?>
<formControlPr xmlns="http://schemas.microsoft.com/office/spreadsheetml/2009/9/main" objectType="CheckBox" fmlaLink="$I$18" lockText="1" noThreeD="1"/>
</file>

<file path=xl/ctrlProps/ctrlProp40.xml><?xml version="1.0" encoding="utf-8"?>
<formControlPr xmlns="http://schemas.microsoft.com/office/spreadsheetml/2009/9/main" objectType="CheckBox" checked="Checked" fmlaLink="$M$82" lockText="1" noThreeD="1"/>
</file>

<file path=xl/ctrlProps/ctrlProp41.xml><?xml version="1.0" encoding="utf-8"?>
<formControlPr xmlns="http://schemas.microsoft.com/office/spreadsheetml/2009/9/main" objectType="CheckBox" checked="Checked" fmlaLink="$M$84" lockText="1" noThreeD="1"/>
</file>

<file path=xl/ctrlProps/ctrlProp42.xml><?xml version="1.0" encoding="utf-8"?>
<formControlPr xmlns="http://schemas.microsoft.com/office/spreadsheetml/2009/9/main" objectType="CheckBox" checked="Checked" fmlaLink="$M$86" lockText="1" noThreeD="1"/>
</file>

<file path=xl/ctrlProps/ctrlProp43.xml><?xml version="1.0" encoding="utf-8"?>
<formControlPr xmlns="http://schemas.microsoft.com/office/spreadsheetml/2009/9/main" objectType="CheckBox" fmlaLink="$M$88" lockText="1" noThreeD="1"/>
</file>

<file path=xl/ctrlProps/ctrlProp44.xml><?xml version="1.0" encoding="utf-8"?>
<formControlPr xmlns="http://schemas.microsoft.com/office/spreadsheetml/2009/9/main" objectType="CheckBox" fmlaLink="$M$90" lockText="1" noThreeD="1"/>
</file>

<file path=xl/ctrlProps/ctrlProp45.xml><?xml version="1.0" encoding="utf-8"?>
<formControlPr xmlns="http://schemas.microsoft.com/office/spreadsheetml/2009/9/main" objectType="CheckBox" fmlaLink="$M$95" lockText="1" noThreeD="1"/>
</file>

<file path=xl/ctrlProps/ctrlProp46.xml><?xml version="1.0" encoding="utf-8"?>
<formControlPr xmlns="http://schemas.microsoft.com/office/spreadsheetml/2009/9/main" objectType="CheckBox" fmlaLink="$M$97" lockText="1" noThreeD="1"/>
</file>

<file path=xl/ctrlProps/ctrlProp47.xml><?xml version="1.0" encoding="utf-8"?>
<formControlPr xmlns="http://schemas.microsoft.com/office/spreadsheetml/2009/9/main" objectType="CheckBox" fmlaLink="$M$102" lockText="1" noThreeD="1"/>
</file>

<file path=xl/ctrlProps/ctrlProp48.xml><?xml version="1.0" encoding="utf-8"?>
<formControlPr xmlns="http://schemas.microsoft.com/office/spreadsheetml/2009/9/main" objectType="CheckBox" fmlaLink="$M$104" lockText="1" noThreeD="1"/>
</file>

<file path=xl/ctrlProps/ctrlProp49.xml><?xml version="1.0" encoding="utf-8"?>
<formControlPr xmlns="http://schemas.microsoft.com/office/spreadsheetml/2009/9/main" objectType="CheckBox" fmlaLink="$M$109" lockText="1" noThreeD="1"/>
</file>

<file path=xl/ctrlProps/ctrlProp5.xml><?xml version="1.0" encoding="utf-8"?>
<formControlPr xmlns="http://schemas.microsoft.com/office/spreadsheetml/2009/9/main" objectType="CheckBox" checked="Checked" fmlaLink="$M$14" lockText="1" noThreeD="1"/>
</file>

<file path=xl/ctrlProps/ctrlProp50.xml><?xml version="1.0" encoding="utf-8"?>
<formControlPr xmlns="http://schemas.microsoft.com/office/spreadsheetml/2009/9/main" objectType="CheckBox" fmlaLink="$M$111" lockText="1" noThreeD="1"/>
</file>

<file path=xl/ctrlProps/ctrlProp51.xml><?xml version="1.0" encoding="utf-8"?>
<formControlPr xmlns="http://schemas.microsoft.com/office/spreadsheetml/2009/9/main" objectType="CheckBox" fmlaLink="$M$116" lockText="1" noThreeD="1"/>
</file>

<file path=xl/ctrlProps/ctrlProp52.xml><?xml version="1.0" encoding="utf-8"?>
<formControlPr xmlns="http://schemas.microsoft.com/office/spreadsheetml/2009/9/main" objectType="CheckBox" fmlaLink="$M$118" lockText="1" noThreeD="1"/>
</file>

<file path=xl/ctrlProps/ctrlProp53.xml><?xml version="1.0" encoding="utf-8"?>
<formControlPr xmlns="http://schemas.microsoft.com/office/spreadsheetml/2009/9/main" objectType="CheckBox" fmlaLink="$M$22" lockText="1" noThreeD="1"/>
</file>

<file path=xl/ctrlProps/ctrlProp54.xml><?xml version="1.0" encoding="utf-8"?>
<formControlPr xmlns="http://schemas.microsoft.com/office/spreadsheetml/2009/9/main" objectType="CheckBox" fmlaLink="$L$29" lockText="1" noThreeD="1"/>
</file>

<file path=xl/ctrlProps/ctrlProp55.xml><?xml version="1.0" encoding="utf-8"?>
<formControlPr xmlns="http://schemas.microsoft.com/office/spreadsheetml/2009/9/main" objectType="CheckBox" checked="Checked" fmlaLink="$L$28" lockText="1" noThreeD="1"/>
</file>

<file path=xl/ctrlProps/ctrlProp56.xml><?xml version="1.0" encoding="utf-8"?>
<formControlPr xmlns="http://schemas.microsoft.com/office/spreadsheetml/2009/9/main" objectType="CheckBox" checked="Checked" fmlaLink="L44" lockText="1" noThreeD="1"/>
</file>

<file path=xl/ctrlProps/ctrlProp57.xml><?xml version="1.0" encoding="utf-8"?>
<formControlPr xmlns="http://schemas.microsoft.com/office/spreadsheetml/2009/9/main" objectType="CheckBox" checked="Checked" fmlaLink="L45" lockText="1" noThreeD="1"/>
</file>

<file path=xl/ctrlProps/ctrlProp58.xml><?xml version="1.0" encoding="utf-8"?>
<formControlPr xmlns="http://schemas.microsoft.com/office/spreadsheetml/2009/9/main" objectType="CheckBox" checked="Checked" fmlaLink="L46" lockText="1" noThreeD="1"/>
</file>

<file path=xl/ctrlProps/ctrlProp59.xml><?xml version="1.0" encoding="utf-8"?>
<formControlPr xmlns="http://schemas.microsoft.com/office/spreadsheetml/2009/9/main" objectType="CheckBox" fmlaLink="L33" lockText="1" noThreeD="1"/>
</file>

<file path=xl/ctrlProps/ctrlProp6.xml><?xml version="1.0" encoding="utf-8"?>
<formControlPr xmlns="http://schemas.microsoft.com/office/spreadsheetml/2009/9/main" objectType="CheckBox" checked="Checked" fmlaLink="$M$16" lockText="1" noThreeD="1"/>
</file>

<file path=xl/ctrlProps/ctrlProp60.xml><?xml version="1.0" encoding="utf-8"?>
<formControlPr xmlns="http://schemas.microsoft.com/office/spreadsheetml/2009/9/main" objectType="CheckBox" fmlaLink="L34" lockText="1" noThreeD="1"/>
</file>

<file path=xl/ctrlProps/ctrlProp61.xml><?xml version="1.0" encoding="utf-8"?>
<formControlPr xmlns="http://schemas.microsoft.com/office/spreadsheetml/2009/9/main" objectType="CheckBox" fmlaLink="$L$30" lockText="1" noThreeD="1"/>
</file>

<file path=xl/ctrlProps/ctrlProp62.xml><?xml version="1.0" encoding="utf-8"?>
<formControlPr xmlns="http://schemas.microsoft.com/office/spreadsheetml/2009/9/main" objectType="CheckBox" checked="Checked" fmlaLink="$L$17" lockText="1" noThreeD="1"/>
</file>

<file path=xl/ctrlProps/ctrlProp63.xml><?xml version="1.0" encoding="utf-8"?>
<formControlPr xmlns="http://schemas.microsoft.com/office/spreadsheetml/2009/9/main" objectType="CheckBox" checked="Checked" fmlaLink="$L$54" lockText="1" noThreeD="1"/>
</file>

<file path=xl/ctrlProps/ctrlProp64.xml><?xml version="1.0" encoding="utf-8"?>
<formControlPr xmlns="http://schemas.microsoft.com/office/spreadsheetml/2009/9/main" objectType="CheckBox" fmlaLink="$L$18" lockText="1" noThreeD="1"/>
</file>

<file path=xl/ctrlProps/ctrlProp65.xml><?xml version="1.0" encoding="utf-8"?>
<formControlPr xmlns="http://schemas.microsoft.com/office/spreadsheetml/2009/9/main" objectType="CheckBox" fmlaLink="$L$27" lockText="1" noThreeD="1"/>
</file>

<file path=xl/ctrlProps/ctrlProp66.xml><?xml version="1.0" encoding="utf-8"?>
<formControlPr xmlns="http://schemas.microsoft.com/office/spreadsheetml/2009/9/main" objectType="CheckBox" fmlaLink="L31" lockText="1" noThreeD="1"/>
</file>

<file path=xl/ctrlProps/ctrlProp67.xml><?xml version="1.0" encoding="utf-8"?>
<formControlPr xmlns="http://schemas.microsoft.com/office/spreadsheetml/2009/9/main" objectType="CheckBox" checked="Checked" fmlaLink="$K$19" lockText="1" noThreeD="1"/>
</file>

<file path=xl/ctrlProps/ctrlProp68.xml><?xml version="1.0" encoding="utf-8"?>
<formControlPr xmlns="http://schemas.microsoft.com/office/spreadsheetml/2009/9/main" objectType="CheckBox" checked="Checked" fmlaLink="$K$20" lockText="1" noThreeD="1"/>
</file>

<file path=xl/ctrlProps/ctrlProp69.xml><?xml version="1.0" encoding="utf-8"?>
<formControlPr xmlns="http://schemas.microsoft.com/office/spreadsheetml/2009/9/main" objectType="CheckBox" checked="Checked" fmlaLink="$K$21" lockText="1" noThreeD="1"/>
</file>

<file path=xl/ctrlProps/ctrlProp7.xml><?xml version="1.0" encoding="utf-8"?>
<formControlPr xmlns="http://schemas.microsoft.com/office/spreadsheetml/2009/9/main" objectType="CheckBox" checked="Checked" fmlaLink="$M$18" lockText="1" noThreeD="1"/>
</file>

<file path=xl/ctrlProps/ctrlProp70.xml><?xml version="1.0" encoding="utf-8"?>
<formControlPr xmlns="http://schemas.microsoft.com/office/spreadsheetml/2009/9/main" objectType="CheckBox" fmlaLink="$K$22" lockText="1" noThreeD="1"/>
</file>

<file path=xl/ctrlProps/ctrlProp71.xml><?xml version="1.0" encoding="utf-8"?>
<formControlPr xmlns="http://schemas.microsoft.com/office/spreadsheetml/2009/9/main" objectType="CheckBox" fmlaLink="$K$23" lockText="1" noThreeD="1"/>
</file>

<file path=xl/ctrlProps/ctrlProp72.xml><?xml version="1.0" encoding="utf-8"?>
<formControlPr xmlns="http://schemas.microsoft.com/office/spreadsheetml/2009/9/main" objectType="CheckBox" fmlaLink="$K$24" lockText="1" noThreeD="1"/>
</file>

<file path=xl/ctrlProps/ctrlProp73.xml><?xml version="1.0" encoding="utf-8"?>
<formControlPr xmlns="http://schemas.microsoft.com/office/spreadsheetml/2009/9/main" objectType="CheckBox" fmlaLink="$K$25" lockText="1" noThreeD="1"/>
</file>

<file path=xl/ctrlProps/ctrlProp74.xml><?xml version="1.0" encoding="utf-8"?>
<formControlPr xmlns="http://schemas.microsoft.com/office/spreadsheetml/2009/9/main" objectType="CheckBox" fmlaLink="$K$26" lockText="1" noThreeD="1"/>
</file>

<file path=xl/ctrlProps/ctrlProp75.xml><?xml version="1.0" encoding="utf-8"?>
<formControlPr xmlns="http://schemas.microsoft.com/office/spreadsheetml/2009/9/main" objectType="CheckBox" fmlaLink="$K$27" lockText="1" noThreeD="1"/>
</file>

<file path=xl/ctrlProps/ctrlProp8.xml><?xml version="1.0" encoding="utf-8"?>
<formControlPr xmlns="http://schemas.microsoft.com/office/spreadsheetml/2009/9/main" objectType="CheckBox" fmlaLink="$M$20" lockText="1" noThreeD="1"/>
</file>

<file path=xl/ctrlProps/ctrlProp9.xml><?xml version="1.0" encoding="utf-8"?>
<formControlPr xmlns="http://schemas.microsoft.com/office/spreadsheetml/2009/9/main" objectType="CheckBox" fmlaLink="$M$2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13</xdr:row>
          <xdr:rowOff>0</xdr:rowOff>
        </xdr:from>
        <xdr:to>
          <xdr:col>3</xdr:col>
          <xdr:colOff>0</xdr:colOff>
          <xdr:row>14</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14</xdr:row>
          <xdr:rowOff>0</xdr:rowOff>
        </xdr:from>
        <xdr:to>
          <xdr:col>3</xdr:col>
          <xdr:colOff>0</xdr:colOff>
          <xdr:row>15</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18</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13</xdr:row>
          <xdr:rowOff>0</xdr:rowOff>
        </xdr:from>
        <xdr:to>
          <xdr:col>2</xdr:col>
          <xdr:colOff>0</xdr:colOff>
          <xdr:row>14</xdr:row>
          <xdr:rowOff>0</xdr:rowOff>
        </xdr:to>
        <xdr:sp macro="" textlink="">
          <xdr:nvSpPr>
            <xdr:cNvPr id="69870" name="Kontrollkästchen 2" hidden="1">
              <a:extLst>
                <a:ext uri="{63B3BB69-23CF-44E3-9099-C40C66FF867C}">
                  <a14:compatExt spid="_x0000_s69870"/>
                </a:ext>
                <a:ext uri="{FF2B5EF4-FFF2-40B4-BE49-F238E27FC236}">
                  <a16:creationId xmlns:a16="http://schemas.microsoft.com/office/drawing/2014/main" id="{00000000-0008-0000-0100-0000E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0</xdr:rowOff>
        </xdr:from>
        <xdr:to>
          <xdr:col>2</xdr:col>
          <xdr:colOff>0</xdr:colOff>
          <xdr:row>15</xdr:row>
          <xdr:rowOff>213360</xdr:rowOff>
        </xdr:to>
        <xdr:sp macro="" textlink="">
          <xdr:nvSpPr>
            <xdr:cNvPr id="69932" name="Check Box 1324" hidden="1">
              <a:extLst>
                <a:ext uri="{63B3BB69-23CF-44E3-9099-C40C66FF867C}">
                  <a14:compatExt spid="_x0000_s69932"/>
                </a:ext>
                <a:ext uri="{FF2B5EF4-FFF2-40B4-BE49-F238E27FC236}">
                  <a16:creationId xmlns:a16="http://schemas.microsoft.com/office/drawing/2014/main" id="{00000000-0008-0000-0100-00002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0</xdr:rowOff>
        </xdr:from>
        <xdr:to>
          <xdr:col>2</xdr:col>
          <xdr:colOff>0</xdr:colOff>
          <xdr:row>18</xdr:row>
          <xdr:rowOff>0</xdr:rowOff>
        </xdr:to>
        <xdr:sp macro="" textlink="">
          <xdr:nvSpPr>
            <xdr:cNvPr id="69933" name="Check Box 1325" hidden="1">
              <a:extLst>
                <a:ext uri="{63B3BB69-23CF-44E3-9099-C40C66FF867C}">
                  <a14:compatExt spid="_x0000_s69933"/>
                </a:ext>
                <a:ext uri="{FF2B5EF4-FFF2-40B4-BE49-F238E27FC236}">
                  <a16:creationId xmlns:a16="http://schemas.microsoft.com/office/drawing/2014/main" id="{00000000-0008-0000-0100-00002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0</xdr:rowOff>
        </xdr:from>
        <xdr:to>
          <xdr:col>2</xdr:col>
          <xdr:colOff>0</xdr:colOff>
          <xdr:row>20</xdr:row>
          <xdr:rowOff>0</xdr:rowOff>
        </xdr:to>
        <xdr:sp macro="" textlink="">
          <xdr:nvSpPr>
            <xdr:cNvPr id="69934" name="Check Box 1326" hidden="1">
              <a:extLst>
                <a:ext uri="{63B3BB69-23CF-44E3-9099-C40C66FF867C}">
                  <a14:compatExt spid="_x0000_s69934"/>
                </a:ext>
                <a:ext uri="{FF2B5EF4-FFF2-40B4-BE49-F238E27FC236}">
                  <a16:creationId xmlns:a16="http://schemas.microsoft.com/office/drawing/2014/main" id="{00000000-0008-0000-0100-00002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xdr:row>
          <xdr:rowOff>0</xdr:rowOff>
        </xdr:from>
        <xdr:to>
          <xdr:col>2</xdr:col>
          <xdr:colOff>0</xdr:colOff>
          <xdr:row>22</xdr:row>
          <xdr:rowOff>0</xdr:rowOff>
        </xdr:to>
        <xdr:sp macro="" textlink="">
          <xdr:nvSpPr>
            <xdr:cNvPr id="69935" name="Check Box 1327" hidden="1">
              <a:extLst>
                <a:ext uri="{63B3BB69-23CF-44E3-9099-C40C66FF867C}">
                  <a14:compatExt spid="_x0000_s69935"/>
                </a:ext>
                <a:ext uri="{FF2B5EF4-FFF2-40B4-BE49-F238E27FC236}">
                  <a16:creationId xmlns:a16="http://schemas.microsoft.com/office/drawing/2014/main" id="{00000000-0008-0000-0100-00002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0</xdr:rowOff>
        </xdr:from>
        <xdr:to>
          <xdr:col>2</xdr:col>
          <xdr:colOff>0</xdr:colOff>
          <xdr:row>24</xdr:row>
          <xdr:rowOff>0</xdr:rowOff>
        </xdr:to>
        <xdr:sp macro="" textlink="">
          <xdr:nvSpPr>
            <xdr:cNvPr id="69936" name="Check Box 1328" hidden="1">
              <a:extLst>
                <a:ext uri="{63B3BB69-23CF-44E3-9099-C40C66FF867C}">
                  <a14:compatExt spid="_x0000_s69936"/>
                </a:ext>
                <a:ext uri="{FF2B5EF4-FFF2-40B4-BE49-F238E27FC236}">
                  <a16:creationId xmlns:a16="http://schemas.microsoft.com/office/drawing/2014/main" id="{00000000-0008-0000-0100-00003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25</xdr:row>
          <xdr:rowOff>213360</xdr:rowOff>
        </xdr:to>
        <xdr:sp macro="" textlink="">
          <xdr:nvSpPr>
            <xdr:cNvPr id="69937" name="Check Box 1329" hidden="1">
              <a:extLst>
                <a:ext uri="{63B3BB69-23CF-44E3-9099-C40C66FF867C}">
                  <a14:compatExt spid="_x0000_s69937"/>
                </a:ext>
                <a:ext uri="{FF2B5EF4-FFF2-40B4-BE49-F238E27FC236}">
                  <a16:creationId xmlns:a16="http://schemas.microsoft.com/office/drawing/2014/main" id="{00000000-0008-0000-0100-00003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25</xdr:row>
          <xdr:rowOff>213360</xdr:rowOff>
        </xdr:to>
        <xdr:sp macro="" textlink="">
          <xdr:nvSpPr>
            <xdr:cNvPr id="69938" name="Check Box 1330" hidden="1">
              <a:extLst>
                <a:ext uri="{63B3BB69-23CF-44E3-9099-C40C66FF867C}">
                  <a14:compatExt spid="_x0000_s69938"/>
                </a:ext>
                <a:ext uri="{FF2B5EF4-FFF2-40B4-BE49-F238E27FC236}">
                  <a16:creationId xmlns:a16="http://schemas.microsoft.com/office/drawing/2014/main" id="{00000000-0008-0000-0100-00003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25</xdr:row>
          <xdr:rowOff>213360</xdr:rowOff>
        </xdr:to>
        <xdr:sp macro="" textlink="">
          <xdr:nvSpPr>
            <xdr:cNvPr id="69939" name="Check Box 1331" hidden="1">
              <a:extLst>
                <a:ext uri="{63B3BB69-23CF-44E3-9099-C40C66FF867C}">
                  <a14:compatExt spid="_x0000_s69939"/>
                </a:ext>
                <a:ext uri="{FF2B5EF4-FFF2-40B4-BE49-F238E27FC236}">
                  <a16:creationId xmlns:a16="http://schemas.microsoft.com/office/drawing/2014/main" id="{00000000-0008-0000-0100-00003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0</xdr:rowOff>
        </xdr:from>
        <xdr:to>
          <xdr:col>2</xdr:col>
          <xdr:colOff>0</xdr:colOff>
          <xdr:row>25</xdr:row>
          <xdr:rowOff>213360</xdr:rowOff>
        </xdr:to>
        <xdr:sp macro="" textlink="">
          <xdr:nvSpPr>
            <xdr:cNvPr id="69940" name="Check Box 1332" hidden="1">
              <a:extLst>
                <a:ext uri="{63B3BB69-23CF-44E3-9099-C40C66FF867C}">
                  <a14:compatExt spid="_x0000_s69940"/>
                </a:ext>
                <a:ext uri="{FF2B5EF4-FFF2-40B4-BE49-F238E27FC236}">
                  <a16:creationId xmlns:a16="http://schemas.microsoft.com/office/drawing/2014/main" id="{00000000-0008-0000-0100-00003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28</xdr:row>
          <xdr:rowOff>0</xdr:rowOff>
        </xdr:from>
        <xdr:to>
          <xdr:col>2</xdr:col>
          <xdr:colOff>0</xdr:colOff>
          <xdr:row>28</xdr:row>
          <xdr:rowOff>213360</xdr:rowOff>
        </xdr:to>
        <xdr:sp macro="" textlink="">
          <xdr:nvSpPr>
            <xdr:cNvPr id="69941" name="Check Box 1333" hidden="1">
              <a:extLst>
                <a:ext uri="{63B3BB69-23CF-44E3-9099-C40C66FF867C}">
                  <a14:compatExt spid="_x0000_s69941"/>
                </a:ext>
                <a:ext uri="{FF2B5EF4-FFF2-40B4-BE49-F238E27FC236}">
                  <a16:creationId xmlns:a16="http://schemas.microsoft.com/office/drawing/2014/main" id="{00000000-0008-0000-0100-00003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30</xdr:row>
          <xdr:rowOff>0</xdr:rowOff>
        </xdr:from>
        <xdr:to>
          <xdr:col>2</xdr:col>
          <xdr:colOff>0</xdr:colOff>
          <xdr:row>30</xdr:row>
          <xdr:rowOff>213360</xdr:rowOff>
        </xdr:to>
        <xdr:sp macro="" textlink="">
          <xdr:nvSpPr>
            <xdr:cNvPr id="69942" name="Check Box 1334" hidden="1">
              <a:extLst>
                <a:ext uri="{63B3BB69-23CF-44E3-9099-C40C66FF867C}">
                  <a14:compatExt spid="_x0000_s69942"/>
                </a:ext>
                <a:ext uri="{FF2B5EF4-FFF2-40B4-BE49-F238E27FC236}">
                  <a16:creationId xmlns:a16="http://schemas.microsoft.com/office/drawing/2014/main" id="{00000000-0008-0000-0100-00003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32</xdr:row>
          <xdr:rowOff>0</xdr:rowOff>
        </xdr:from>
        <xdr:to>
          <xdr:col>2</xdr:col>
          <xdr:colOff>0</xdr:colOff>
          <xdr:row>32</xdr:row>
          <xdr:rowOff>213360</xdr:rowOff>
        </xdr:to>
        <xdr:sp macro="" textlink="">
          <xdr:nvSpPr>
            <xdr:cNvPr id="69943" name="Check Box 1335" hidden="1">
              <a:extLst>
                <a:ext uri="{63B3BB69-23CF-44E3-9099-C40C66FF867C}">
                  <a14:compatExt spid="_x0000_s69943"/>
                </a:ext>
                <a:ext uri="{FF2B5EF4-FFF2-40B4-BE49-F238E27FC236}">
                  <a16:creationId xmlns:a16="http://schemas.microsoft.com/office/drawing/2014/main" id="{00000000-0008-0000-0100-00003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0</xdr:rowOff>
        </xdr:from>
        <xdr:to>
          <xdr:col>2</xdr:col>
          <xdr:colOff>0</xdr:colOff>
          <xdr:row>34</xdr:row>
          <xdr:rowOff>213360</xdr:rowOff>
        </xdr:to>
        <xdr:sp macro="" textlink="">
          <xdr:nvSpPr>
            <xdr:cNvPr id="69944" name="Check Box 1336" hidden="1">
              <a:extLst>
                <a:ext uri="{63B3BB69-23CF-44E3-9099-C40C66FF867C}">
                  <a14:compatExt spid="_x0000_s69944"/>
                </a:ext>
                <a:ext uri="{FF2B5EF4-FFF2-40B4-BE49-F238E27FC236}">
                  <a16:creationId xmlns:a16="http://schemas.microsoft.com/office/drawing/2014/main" id="{00000000-0008-0000-0100-00003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0</xdr:rowOff>
        </xdr:from>
        <xdr:to>
          <xdr:col>2</xdr:col>
          <xdr:colOff>0</xdr:colOff>
          <xdr:row>37</xdr:row>
          <xdr:rowOff>0</xdr:rowOff>
        </xdr:to>
        <xdr:sp macro="" textlink="">
          <xdr:nvSpPr>
            <xdr:cNvPr id="69945" name="Check Box 1337" hidden="1">
              <a:extLst>
                <a:ext uri="{63B3BB69-23CF-44E3-9099-C40C66FF867C}">
                  <a14:compatExt spid="_x0000_s69945"/>
                </a:ext>
                <a:ext uri="{FF2B5EF4-FFF2-40B4-BE49-F238E27FC236}">
                  <a16:creationId xmlns:a16="http://schemas.microsoft.com/office/drawing/2014/main" id="{00000000-0008-0000-0100-00003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0</xdr:rowOff>
        </xdr:from>
        <xdr:to>
          <xdr:col>2</xdr:col>
          <xdr:colOff>0</xdr:colOff>
          <xdr:row>39</xdr:row>
          <xdr:rowOff>0</xdr:rowOff>
        </xdr:to>
        <xdr:sp macro="" textlink="">
          <xdr:nvSpPr>
            <xdr:cNvPr id="69946" name="Check Box 1338" hidden="1">
              <a:extLst>
                <a:ext uri="{63B3BB69-23CF-44E3-9099-C40C66FF867C}">
                  <a14:compatExt spid="_x0000_s69946"/>
                </a:ext>
                <a:ext uri="{FF2B5EF4-FFF2-40B4-BE49-F238E27FC236}">
                  <a16:creationId xmlns:a16="http://schemas.microsoft.com/office/drawing/2014/main" id="{00000000-0008-0000-0100-00003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2</xdr:col>
          <xdr:colOff>0</xdr:colOff>
          <xdr:row>41</xdr:row>
          <xdr:rowOff>0</xdr:rowOff>
        </xdr:to>
        <xdr:sp macro="" textlink="">
          <xdr:nvSpPr>
            <xdr:cNvPr id="69947" name="Check Box 1339" hidden="1">
              <a:extLst>
                <a:ext uri="{63B3BB69-23CF-44E3-9099-C40C66FF867C}">
                  <a14:compatExt spid="_x0000_s69947"/>
                </a:ext>
                <a:ext uri="{FF2B5EF4-FFF2-40B4-BE49-F238E27FC236}">
                  <a16:creationId xmlns:a16="http://schemas.microsoft.com/office/drawing/2014/main" id="{00000000-0008-0000-0100-00003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0</xdr:rowOff>
        </xdr:from>
        <xdr:to>
          <xdr:col>2</xdr:col>
          <xdr:colOff>0</xdr:colOff>
          <xdr:row>43</xdr:row>
          <xdr:rowOff>0</xdr:rowOff>
        </xdr:to>
        <xdr:sp macro="" textlink="">
          <xdr:nvSpPr>
            <xdr:cNvPr id="69948" name="Check Box 1340" hidden="1">
              <a:extLst>
                <a:ext uri="{63B3BB69-23CF-44E3-9099-C40C66FF867C}">
                  <a14:compatExt spid="_x0000_s69948"/>
                </a:ext>
                <a:ext uri="{FF2B5EF4-FFF2-40B4-BE49-F238E27FC236}">
                  <a16:creationId xmlns:a16="http://schemas.microsoft.com/office/drawing/2014/main" id="{00000000-0008-0000-0100-00003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0</xdr:rowOff>
        </xdr:from>
        <xdr:to>
          <xdr:col>2</xdr:col>
          <xdr:colOff>0</xdr:colOff>
          <xdr:row>45</xdr:row>
          <xdr:rowOff>0</xdr:rowOff>
        </xdr:to>
        <xdr:sp macro="" textlink="">
          <xdr:nvSpPr>
            <xdr:cNvPr id="69949" name="Check Box 1341" hidden="1">
              <a:extLst>
                <a:ext uri="{63B3BB69-23CF-44E3-9099-C40C66FF867C}">
                  <a14:compatExt spid="_x0000_s69949"/>
                </a:ext>
                <a:ext uri="{FF2B5EF4-FFF2-40B4-BE49-F238E27FC236}">
                  <a16:creationId xmlns:a16="http://schemas.microsoft.com/office/drawing/2014/main" id="{00000000-0008-0000-0100-00003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46</xdr:row>
          <xdr:rowOff>0</xdr:rowOff>
        </xdr:from>
        <xdr:to>
          <xdr:col>2</xdr:col>
          <xdr:colOff>0</xdr:colOff>
          <xdr:row>47</xdr:row>
          <xdr:rowOff>0</xdr:rowOff>
        </xdr:to>
        <xdr:sp macro="" textlink="">
          <xdr:nvSpPr>
            <xdr:cNvPr id="69950" name="Check Box 1342" hidden="1">
              <a:extLst>
                <a:ext uri="{63B3BB69-23CF-44E3-9099-C40C66FF867C}">
                  <a14:compatExt spid="_x0000_s69950"/>
                </a:ext>
                <a:ext uri="{FF2B5EF4-FFF2-40B4-BE49-F238E27FC236}">
                  <a16:creationId xmlns:a16="http://schemas.microsoft.com/office/drawing/2014/main" id="{00000000-0008-0000-0100-00003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0</xdr:rowOff>
        </xdr:from>
        <xdr:to>
          <xdr:col>2</xdr:col>
          <xdr:colOff>0</xdr:colOff>
          <xdr:row>52</xdr:row>
          <xdr:rowOff>0</xdr:rowOff>
        </xdr:to>
        <xdr:sp macro="" textlink="">
          <xdr:nvSpPr>
            <xdr:cNvPr id="69951" name="Check Box 1343" hidden="1">
              <a:extLst>
                <a:ext uri="{63B3BB69-23CF-44E3-9099-C40C66FF867C}">
                  <a14:compatExt spid="_x0000_s69951"/>
                </a:ext>
                <a:ext uri="{FF2B5EF4-FFF2-40B4-BE49-F238E27FC236}">
                  <a16:creationId xmlns:a16="http://schemas.microsoft.com/office/drawing/2014/main" id="{00000000-0008-0000-0100-00003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0</xdr:colOff>
          <xdr:row>54</xdr:row>
          <xdr:rowOff>0</xdr:rowOff>
        </xdr:to>
        <xdr:sp macro="" textlink="">
          <xdr:nvSpPr>
            <xdr:cNvPr id="69952" name="Check Box 1344" hidden="1">
              <a:extLst>
                <a:ext uri="{63B3BB69-23CF-44E3-9099-C40C66FF867C}">
                  <a14:compatExt spid="_x0000_s69952"/>
                </a:ext>
                <a:ext uri="{FF2B5EF4-FFF2-40B4-BE49-F238E27FC236}">
                  <a16:creationId xmlns:a16="http://schemas.microsoft.com/office/drawing/2014/main" id="{00000000-0008-0000-0100-00004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55</xdr:row>
          <xdr:rowOff>0</xdr:rowOff>
        </xdr:from>
        <xdr:to>
          <xdr:col>2</xdr:col>
          <xdr:colOff>0</xdr:colOff>
          <xdr:row>56</xdr:row>
          <xdr:rowOff>0</xdr:rowOff>
        </xdr:to>
        <xdr:sp macro="" textlink="">
          <xdr:nvSpPr>
            <xdr:cNvPr id="69953" name="Check Box 1345" hidden="1">
              <a:extLst>
                <a:ext uri="{63B3BB69-23CF-44E3-9099-C40C66FF867C}">
                  <a14:compatExt spid="_x0000_s69953"/>
                </a:ext>
                <a:ext uri="{FF2B5EF4-FFF2-40B4-BE49-F238E27FC236}">
                  <a16:creationId xmlns:a16="http://schemas.microsoft.com/office/drawing/2014/main" id="{00000000-0008-0000-0100-00004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57</xdr:row>
          <xdr:rowOff>0</xdr:rowOff>
        </xdr:from>
        <xdr:to>
          <xdr:col>2</xdr:col>
          <xdr:colOff>0</xdr:colOff>
          <xdr:row>58</xdr:row>
          <xdr:rowOff>0</xdr:rowOff>
        </xdr:to>
        <xdr:sp macro="" textlink="">
          <xdr:nvSpPr>
            <xdr:cNvPr id="69954" name="Check Box 1346" hidden="1">
              <a:extLst>
                <a:ext uri="{63B3BB69-23CF-44E3-9099-C40C66FF867C}">
                  <a14:compatExt spid="_x0000_s69954"/>
                </a:ext>
                <a:ext uri="{FF2B5EF4-FFF2-40B4-BE49-F238E27FC236}">
                  <a16:creationId xmlns:a16="http://schemas.microsoft.com/office/drawing/2014/main" id="{00000000-0008-0000-0100-00004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59</xdr:row>
          <xdr:rowOff>0</xdr:rowOff>
        </xdr:from>
        <xdr:to>
          <xdr:col>2</xdr:col>
          <xdr:colOff>0</xdr:colOff>
          <xdr:row>60</xdr:row>
          <xdr:rowOff>0</xdr:rowOff>
        </xdr:to>
        <xdr:sp macro="" textlink="">
          <xdr:nvSpPr>
            <xdr:cNvPr id="69955" name="Check Box 1347" hidden="1">
              <a:extLst>
                <a:ext uri="{63B3BB69-23CF-44E3-9099-C40C66FF867C}">
                  <a14:compatExt spid="_x0000_s69955"/>
                </a:ext>
                <a:ext uri="{FF2B5EF4-FFF2-40B4-BE49-F238E27FC236}">
                  <a16:creationId xmlns:a16="http://schemas.microsoft.com/office/drawing/2014/main" id="{00000000-0008-0000-0100-00004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61</xdr:row>
          <xdr:rowOff>0</xdr:rowOff>
        </xdr:from>
        <xdr:to>
          <xdr:col>2</xdr:col>
          <xdr:colOff>0</xdr:colOff>
          <xdr:row>62</xdr:row>
          <xdr:rowOff>0</xdr:rowOff>
        </xdr:to>
        <xdr:sp macro="" textlink="">
          <xdr:nvSpPr>
            <xdr:cNvPr id="69956" name="Check Box 1348" hidden="1">
              <a:extLst>
                <a:ext uri="{63B3BB69-23CF-44E3-9099-C40C66FF867C}">
                  <a14:compatExt spid="_x0000_s69956"/>
                </a:ext>
                <a:ext uri="{FF2B5EF4-FFF2-40B4-BE49-F238E27FC236}">
                  <a16:creationId xmlns:a16="http://schemas.microsoft.com/office/drawing/2014/main" id="{00000000-0008-0000-0100-00004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63</xdr:row>
          <xdr:rowOff>0</xdr:rowOff>
        </xdr:from>
        <xdr:to>
          <xdr:col>2</xdr:col>
          <xdr:colOff>0</xdr:colOff>
          <xdr:row>64</xdr:row>
          <xdr:rowOff>0</xdr:rowOff>
        </xdr:to>
        <xdr:sp macro="" textlink="">
          <xdr:nvSpPr>
            <xdr:cNvPr id="69957" name="Check Box 1349" hidden="1">
              <a:extLst>
                <a:ext uri="{63B3BB69-23CF-44E3-9099-C40C66FF867C}">
                  <a14:compatExt spid="_x0000_s69957"/>
                </a:ext>
                <a:ext uri="{FF2B5EF4-FFF2-40B4-BE49-F238E27FC236}">
                  <a16:creationId xmlns:a16="http://schemas.microsoft.com/office/drawing/2014/main" id="{00000000-0008-0000-0100-000045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66</xdr:row>
          <xdr:rowOff>0</xdr:rowOff>
        </xdr:to>
        <xdr:sp macro="" textlink="">
          <xdr:nvSpPr>
            <xdr:cNvPr id="69958" name="Check Box 1350" hidden="1">
              <a:extLst>
                <a:ext uri="{63B3BB69-23CF-44E3-9099-C40C66FF867C}">
                  <a14:compatExt spid="_x0000_s69958"/>
                </a:ext>
                <a:ext uri="{FF2B5EF4-FFF2-40B4-BE49-F238E27FC236}">
                  <a16:creationId xmlns:a16="http://schemas.microsoft.com/office/drawing/2014/main" id="{00000000-0008-0000-0100-00004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66</xdr:row>
          <xdr:rowOff>0</xdr:rowOff>
        </xdr:to>
        <xdr:sp macro="" textlink="">
          <xdr:nvSpPr>
            <xdr:cNvPr id="69959" name="Check Box 1351" hidden="1">
              <a:extLst>
                <a:ext uri="{63B3BB69-23CF-44E3-9099-C40C66FF867C}">
                  <a14:compatExt spid="_x0000_s69959"/>
                </a:ext>
                <a:ext uri="{FF2B5EF4-FFF2-40B4-BE49-F238E27FC236}">
                  <a16:creationId xmlns:a16="http://schemas.microsoft.com/office/drawing/2014/main" id="{00000000-0008-0000-0100-00004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65</xdr:row>
          <xdr:rowOff>0</xdr:rowOff>
        </xdr:from>
        <xdr:to>
          <xdr:col>2</xdr:col>
          <xdr:colOff>0</xdr:colOff>
          <xdr:row>66</xdr:row>
          <xdr:rowOff>0</xdr:rowOff>
        </xdr:to>
        <xdr:sp macro="" textlink="">
          <xdr:nvSpPr>
            <xdr:cNvPr id="69960" name="Check Box 1352" hidden="1">
              <a:extLst>
                <a:ext uri="{63B3BB69-23CF-44E3-9099-C40C66FF867C}">
                  <a14:compatExt spid="_x0000_s69960"/>
                </a:ext>
                <a:ext uri="{FF2B5EF4-FFF2-40B4-BE49-F238E27FC236}">
                  <a16:creationId xmlns:a16="http://schemas.microsoft.com/office/drawing/2014/main" id="{00000000-0008-0000-0100-000048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69</xdr:row>
          <xdr:rowOff>0</xdr:rowOff>
        </xdr:from>
        <xdr:to>
          <xdr:col>2</xdr:col>
          <xdr:colOff>0</xdr:colOff>
          <xdr:row>70</xdr:row>
          <xdr:rowOff>0</xdr:rowOff>
        </xdr:to>
        <xdr:sp macro="" textlink="">
          <xdr:nvSpPr>
            <xdr:cNvPr id="69961" name="Check Box 1353" hidden="1">
              <a:extLst>
                <a:ext uri="{63B3BB69-23CF-44E3-9099-C40C66FF867C}">
                  <a14:compatExt spid="_x0000_s69961"/>
                </a:ext>
                <a:ext uri="{FF2B5EF4-FFF2-40B4-BE49-F238E27FC236}">
                  <a16:creationId xmlns:a16="http://schemas.microsoft.com/office/drawing/2014/main" id="{00000000-0008-0000-0100-00004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71</xdr:row>
          <xdr:rowOff>0</xdr:rowOff>
        </xdr:from>
        <xdr:to>
          <xdr:col>2</xdr:col>
          <xdr:colOff>0</xdr:colOff>
          <xdr:row>72</xdr:row>
          <xdr:rowOff>0</xdr:rowOff>
        </xdr:to>
        <xdr:sp macro="" textlink="">
          <xdr:nvSpPr>
            <xdr:cNvPr id="69962" name="Check Box 1354" hidden="1">
              <a:extLst>
                <a:ext uri="{63B3BB69-23CF-44E3-9099-C40C66FF867C}">
                  <a14:compatExt spid="_x0000_s69962"/>
                </a:ext>
                <a:ext uri="{FF2B5EF4-FFF2-40B4-BE49-F238E27FC236}">
                  <a16:creationId xmlns:a16="http://schemas.microsoft.com/office/drawing/2014/main" id="{00000000-0008-0000-0100-00004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73</xdr:row>
          <xdr:rowOff>0</xdr:rowOff>
        </xdr:from>
        <xdr:to>
          <xdr:col>2</xdr:col>
          <xdr:colOff>0</xdr:colOff>
          <xdr:row>73</xdr:row>
          <xdr:rowOff>220980</xdr:rowOff>
        </xdr:to>
        <xdr:sp macro="" textlink="">
          <xdr:nvSpPr>
            <xdr:cNvPr id="69963" name="Check Box 1355" hidden="1">
              <a:extLst>
                <a:ext uri="{63B3BB69-23CF-44E3-9099-C40C66FF867C}">
                  <a14:compatExt spid="_x0000_s69963"/>
                </a:ext>
                <a:ext uri="{FF2B5EF4-FFF2-40B4-BE49-F238E27FC236}">
                  <a16:creationId xmlns:a16="http://schemas.microsoft.com/office/drawing/2014/main" id="{00000000-0008-0000-0100-00004B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75</xdr:row>
          <xdr:rowOff>0</xdr:rowOff>
        </xdr:from>
        <xdr:to>
          <xdr:col>2</xdr:col>
          <xdr:colOff>0</xdr:colOff>
          <xdr:row>75</xdr:row>
          <xdr:rowOff>220980</xdr:rowOff>
        </xdr:to>
        <xdr:sp macro="" textlink="">
          <xdr:nvSpPr>
            <xdr:cNvPr id="69964" name="Check Box 1356" hidden="1">
              <a:extLst>
                <a:ext uri="{63B3BB69-23CF-44E3-9099-C40C66FF867C}">
                  <a14:compatExt spid="_x0000_s69964"/>
                </a:ext>
                <a:ext uri="{FF2B5EF4-FFF2-40B4-BE49-F238E27FC236}">
                  <a16:creationId xmlns:a16="http://schemas.microsoft.com/office/drawing/2014/main" id="{00000000-0008-0000-0100-00004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2</xdr:col>
          <xdr:colOff>0</xdr:colOff>
          <xdr:row>77</xdr:row>
          <xdr:rowOff>213360</xdr:rowOff>
        </xdr:to>
        <xdr:sp macro="" textlink="">
          <xdr:nvSpPr>
            <xdr:cNvPr id="69965" name="Check Box 1357" hidden="1">
              <a:extLst>
                <a:ext uri="{63B3BB69-23CF-44E3-9099-C40C66FF867C}">
                  <a14:compatExt spid="_x0000_s69965"/>
                </a:ext>
                <a:ext uri="{FF2B5EF4-FFF2-40B4-BE49-F238E27FC236}">
                  <a16:creationId xmlns:a16="http://schemas.microsoft.com/office/drawing/2014/main" id="{00000000-0008-0000-0100-00004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0</xdr:rowOff>
        </xdr:from>
        <xdr:to>
          <xdr:col>2</xdr:col>
          <xdr:colOff>0</xdr:colOff>
          <xdr:row>81</xdr:row>
          <xdr:rowOff>220980</xdr:rowOff>
        </xdr:to>
        <xdr:sp macro="" textlink="">
          <xdr:nvSpPr>
            <xdr:cNvPr id="69966" name="Check Box 1358" hidden="1">
              <a:extLst>
                <a:ext uri="{63B3BB69-23CF-44E3-9099-C40C66FF867C}">
                  <a14:compatExt spid="_x0000_s69966"/>
                </a:ext>
                <a:ext uri="{FF2B5EF4-FFF2-40B4-BE49-F238E27FC236}">
                  <a16:creationId xmlns:a16="http://schemas.microsoft.com/office/drawing/2014/main" id="{00000000-0008-0000-0100-00004E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2</xdr:col>
          <xdr:colOff>0</xdr:colOff>
          <xdr:row>83</xdr:row>
          <xdr:rowOff>213360</xdr:rowOff>
        </xdr:to>
        <xdr:sp macro="" textlink="">
          <xdr:nvSpPr>
            <xdr:cNvPr id="69967" name="Check Box 1359" hidden="1">
              <a:extLst>
                <a:ext uri="{63B3BB69-23CF-44E3-9099-C40C66FF867C}">
                  <a14:compatExt spid="_x0000_s69967"/>
                </a:ext>
                <a:ext uri="{FF2B5EF4-FFF2-40B4-BE49-F238E27FC236}">
                  <a16:creationId xmlns:a16="http://schemas.microsoft.com/office/drawing/2014/main" id="{00000000-0008-0000-0100-00004F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85</xdr:row>
          <xdr:rowOff>0</xdr:rowOff>
        </xdr:from>
        <xdr:to>
          <xdr:col>2</xdr:col>
          <xdr:colOff>0</xdr:colOff>
          <xdr:row>85</xdr:row>
          <xdr:rowOff>228600</xdr:rowOff>
        </xdr:to>
        <xdr:sp macro="" textlink="">
          <xdr:nvSpPr>
            <xdr:cNvPr id="69968" name="Check Box 1360" hidden="1">
              <a:extLst>
                <a:ext uri="{63B3BB69-23CF-44E3-9099-C40C66FF867C}">
                  <a14:compatExt spid="_x0000_s69968"/>
                </a:ext>
                <a:ext uri="{FF2B5EF4-FFF2-40B4-BE49-F238E27FC236}">
                  <a16:creationId xmlns:a16="http://schemas.microsoft.com/office/drawing/2014/main" id="{00000000-0008-0000-0100-00005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87</xdr:row>
          <xdr:rowOff>0</xdr:rowOff>
        </xdr:from>
        <xdr:to>
          <xdr:col>2</xdr:col>
          <xdr:colOff>0</xdr:colOff>
          <xdr:row>88</xdr:row>
          <xdr:rowOff>0</xdr:rowOff>
        </xdr:to>
        <xdr:sp macro="" textlink="">
          <xdr:nvSpPr>
            <xdr:cNvPr id="69969" name="Check Box 1361" hidden="1">
              <a:extLst>
                <a:ext uri="{63B3BB69-23CF-44E3-9099-C40C66FF867C}">
                  <a14:compatExt spid="_x0000_s69969"/>
                </a:ext>
                <a:ext uri="{FF2B5EF4-FFF2-40B4-BE49-F238E27FC236}">
                  <a16:creationId xmlns:a16="http://schemas.microsoft.com/office/drawing/2014/main" id="{00000000-0008-0000-0100-000051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89</xdr:row>
          <xdr:rowOff>0</xdr:rowOff>
        </xdr:from>
        <xdr:to>
          <xdr:col>2</xdr:col>
          <xdr:colOff>0</xdr:colOff>
          <xdr:row>90</xdr:row>
          <xdr:rowOff>0</xdr:rowOff>
        </xdr:to>
        <xdr:sp macro="" textlink="">
          <xdr:nvSpPr>
            <xdr:cNvPr id="69970" name="Check Box 1362" hidden="1">
              <a:extLst>
                <a:ext uri="{63B3BB69-23CF-44E3-9099-C40C66FF867C}">
                  <a14:compatExt spid="_x0000_s69970"/>
                </a:ext>
                <a:ext uri="{FF2B5EF4-FFF2-40B4-BE49-F238E27FC236}">
                  <a16:creationId xmlns:a16="http://schemas.microsoft.com/office/drawing/2014/main" id="{00000000-0008-0000-0100-000052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94</xdr:row>
          <xdr:rowOff>0</xdr:rowOff>
        </xdr:from>
        <xdr:to>
          <xdr:col>2</xdr:col>
          <xdr:colOff>0</xdr:colOff>
          <xdr:row>95</xdr:row>
          <xdr:rowOff>0</xdr:rowOff>
        </xdr:to>
        <xdr:sp macro="" textlink="">
          <xdr:nvSpPr>
            <xdr:cNvPr id="69971" name="Check Box 1363" hidden="1">
              <a:extLst>
                <a:ext uri="{63B3BB69-23CF-44E3-9099-C40C66FF867C}">
                  <a14:compatExt spid="_x0000_s69971"/>
                </a:ext>
                <a:ext uri="{FF2B5EF4-FFF2-40B4-BE49-F238E27FC236}">
                  <a16:creationId xmlns:a16="http://schemas.microsoft.com/office/drawing/2014/main" id="{00000000-0008-0000-0100-000053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0</xdr:rowOff>
        </xdr:from>
        <xdr:to>
          <xdr:col>2</xdr:col>
          <xdr:colOff>0</xdr:colOff>
          <xdr:row>97</xdr:row>
          <xdr:rowOff>0</xdr:rowOff>
        </xdr:to>
        <xdr:sp macro="" textlink="">
          <xdr:nvSpPr>
            <xdr:cNvPr id="69972" name="Check Box 1364" hidden="1">
              <a:extLst>
                <a:ext uri="{63B3BB69-23CF-44E3-9099-C40C66FF867C}">
                  <a14:compatExt spid="_x0000_s69972"/>
                </a:ext>
                <a:ext uri="{FF2B5EF4-FFF2-40B4-BE49-F238E27FC236}">
                  <a16:creationId xmlns:a16="http://schemas.microsoft.com/office/drawing/2014/main" id="{00000000-0008-0000-0100-000054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0</xdr:rowOff>
        </xdr:from>
        <xdr:to>
          <xdr:col>2</xdr:col>
          <xdr:colOff>0</xdr:colOff>
          <xdr:row>102</xdr:row>
          <xdr:rowOff>0</xdr:rowOff>
        </xdr:to>
        <xdr:sp macro="" textlink="">
          <xdr:nvSpPr>
            <xdr:cNvPr id="69974" name="Check Box 1366" hidden="1">
              <a:extLst>
                <a:ext uri="{63B3BB69-23CF-44E3-9099-C40C66FF867C}">
                  <a14:compatExt spid="_x0000_s69974"/>
                </a:ext>
                <a:ext uri="{FF2B5EF4-FFF2-40B4-BE49-F238E27FC236}">
                  <a16:creationId xmlns:a16="http://schemas.microsoft.com/office/drawing/2014/main" id="{00000000-0008-0000-0100-000056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103</xdr:row>
          <xdr:rowOff>0</xdr:rowOff>
        </xdr:from>
        <xdr:to>
          <xdr:col>2</xdr:col>
          <xdr:colOff>0</xdr:colOff>
          <xdr:row>104</xdr:row>
          <xdr:rowOff>0</xdr:rowOff>
        </xdr:to>
        <xdr:sp macro="" textlink="">
          <xdr:nvSpPr>
            <xdr:cNvPr id="69975" name="Check Box 1367" hidden="1">
              <a:extLst>
                <a:ext uri="{63B3BB69-23CF-44E3-9099-C40C66FF867C}">
                  <a14:compatExt spid="_x0000_s69975"/>
                </a:ext>
                <a:ext uri="{FF2B5EF4-FFF2-40B4-BE49-F238E27FC236}">
                  <a16:creationId xmlns:a16="http://schemas.microsoft.com/office/drawing/2014/main" id="{00000000-0008-0000-0100-000057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108</xdr:row>
          <xdr:rowOff>0</xdr:rowOff>
        </xdr:from>
        <xdr:to>
          <xdr:col>2</xdr:col>
          <xdr:colOff>0</xdr:colOff>
          <xdr:row>109</xdr:row>
          <xdr:rowOff>0</xdr:rowOff>
        </xdr:to>
        <xdr:sp macro="" textlink="">
          <xdr:nvSpPr>
            <xdr:cNvPr id="69977" name="Check Box 1369" hidden="1">
              <a:extLst>
                <a:ext uri="{63B3BB69-23CF-44E3-9099-C40C66FF867C}">
                  <a14:compatExt spid="_x0000_s69977"/>
                </a:ext>
                <a:ext uri="{FF2B5EF4-FFF2-40B4-BE49-F238E27FC236}">
                  <a16:creationId xmlns:a16="http://schemas.microsoft.com/office/drawing/2014/main" id="{00000000-0008-0000-0100-000059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110</xdr:row>
          <xdr:rowOff>0</xdr:rowOff>
        </xdr:from>
        <xdr:to>
          <xdr:col>2</xdr:col>
          <xdr:colOff>0</xdr:colOff>
          <xdr:row>111</xdr:row>
          <xdr:rowOff>0</xdr:rowOff>
        </xdr:to>
        <xdr:sp macro="" textlink="">
          <xdr:nvSpPr>
            <xdr:cNvPr id="69978" name="Check Box 1370" hidden="1">
              <a:extLst>
                <a:ext uri="{63B3BB69-23CF-44E3-9099-C40C66FF867C}">
                  <a14:compatExt spid="_x0000_s69978"/>
                </a:ext>
                <a:ext uri="{FF2B5EF4-FFF2-40B4-BE49-F238E27FC236}">
                  <a16:creationId xmlns:a16="http://schemas.microsoft.com/office/drawing/2014/main" id="{00000000-0008-0000-0100-00005A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0</xdr:colOff>
          <xdr:row>116</xdr:row>
          <xdr:rowOff>0</xdr:rowOff>
        </xdr:to>
        <xdr:sp macro="" textlink="">
          <xdr:nvSpPr>
            <xdr:cNvPr id="69980" name="Check Box 1372" hidden="1">
              <a:extLst>
                <a:ext uri="{63B3BB69-23CF-44E3-9099-C40C66FF867C}">
                  <a14:compatExt spid="_x0000_s69980"/>
                </a:ext>
                <a:ext uri="{FF2B5EF4-FFF2-40B4-BE49-F238E27FC236}">
                  <a16:creationId xmlns:a16="http://schemas.microsoft.com/office/drawing/2014/main" id="{00000000-0008-0000-0100-00005C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0</xdr:rowOff>
        </xdr:from>
        <xdr:to>
          <xdr:col>2</xdr:col>
          <xdr:colOff>0</xdr:colOff>
          <xdr:row>118</xdr:row>
          <xdr:rowOff>0</xdr:rowOff>
        </xdr:to>
        <xdr:sp macro="" textlink="">
          <xdr:nvSpPr>
            <xdr:cNvPr id="69981" name="Check Box 1373" hidden="1">
              <a:extLst>
                <a:ext uri="{63B3BB69-23CF-44E3-9099-C40C66FF867C}">
                  <a14:compatExt spid="_x0000_s69981"/>
                </a:ext>
                <a:ext uri="{FF2B5EF4-FFF2-40B4-BE49-F238E27FC236}">
                  <a16:creationId xmlns:a16="http://schemas.microsoft.com/office/drawing/2014/main" id="{00000000-0008-0000-0100-00005D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0</xdr:rowOff>
        </xdr:from>
        <xdr:to>
          <xdr:col>2</xdr:col>
          <xdr:colOff>0</xdr:colOff>
          <xdr:row>78</xdr:row>
          <xdr:rowOff>213360</xdr:rowOff>
        </xdr:to>
        <xdr:sp macro="" textlink="">
          <xdr:nvSpPr>
            <xdr:cNvPr id="69984" name="Check Box 1376" hidden="1">
              <a:extLst>
                <a:ext uri="{63B3BB69-23CF-44E3-9099-C40C66FF867C}">
                  <a14:compatExt spid="_x0000_s69984"/>
                </a:ext>
                <a:ext uri="{FF2B5EF4-FFF2-40B4-BE49-F238E27FC236}">
                  <a16:creationId xmlns:a16="http://schemas.microsoft.com/office/drawing/2014/main" id="{00000000-0008-0000-0100-0000601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28</xdr:row>
          <xdr:rowOff>0</xdr:rowOff>
        </xdr:from>
        <xdr:to>
          <xdr:col>3</xdr:col>
          <xdr:colOff>0</xdr:colOff>
          <xdr:row>29</xdr:row>
          <xdr:rowOff>22860</xdr:rowOff>
        </xdr:to>
        <xdr:sp macro="" textlink="">
          <xdr:nvSpPr>
            <xdr:cNvPr id="28678" name="Check Box 6" descr="3 Fahrstreifen" hidden="1">
              <a:extLst>
                <a:ext uri="{63B3BB69-23CF-44E3-9099-C40C66FF867C}">
                  <a14:compatExt spid="_x0000_s28678"/>
                </a:ext>
                <a:ext uri="{FF2B5EF4-FFF2-40B4-BE49-F238E27FC236}">
                  <a16:creationId xmlns:a16="http://schemas.microsoft.com/office/drawing/2014/main" id="{00000000-0008-0000-0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0</xdr:rowOff>
        </xdr:from>
        <xdr:to>
          <xdr:col>3</xdr:col>
          <xdr:colOff>0</xdr:colOff>
          <xdr:row>28</xdr:row>
          <xdr:rowOff>22860</xdr:rowOff>
        </xdr:to>
        <xdr:sp macro="" textlink="">
          <xdr:nvSpPr>
            <xdr:cNvPr id="28679" name="Check Box 7" descr="3 Fahrstreifen" hidden="1">
              <a:extLst>
                <a:ext uri="{63B3BB69-23CF-44E3-9099-C40C66FF867C}">
                  <a14:compatExt spid="_x0000_s28679"/>
                </a:ext>
                <a:ext uri="{FF2B5EF4-FFF2-40B4-BE49-F238E27FC236}">
                  <a16:creationId xmlns:a16="http://schemas.microsoft.com/office/drawing/2014/main" id="{00000000-0008-0000-0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3</xdr:col>
          <xdr:colOff>0</xdr:colOff>
          <xdr:row>44</xdr:row>
          <xdr:rowOff>22860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2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0</xdr:rowOff>
        </xdr:from>
        <xdr:to>
          <xdr:col>3</xdr:col>
          <xdr:colOff>0</xdr:colOff>
          <xdr:row>45</xdr:row>
          <xdr:rowOff>22860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2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0</xdr:rowOff>
        </xdr:from>
        <xdr:to>
          <xdr:col>3</xdr:col>
          <xdr:colOff>0</xdr:colOff>
          <xdr:row>46</xdr:row>
          <xdr:rowOff>22860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2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32</xdr:row>
          <xdr:rowOff>0</xdr:rowOff>
        </xdr:from>
        <xdr:to>
          <xdr:col>4</xdr:col>
          <xdr:colOff>0</xdr:colOff>
          <xdr:row>33</xdr:row>
          <xdr:rowOff>0</xdr:rowOff>
        </xdr:to>
        <xdr:sp macro="" textlink="">
          <xdr:nvSpPr>
            <xdr:cNvPr id="28699" name="Check Box 27" descr="3 Fahrstreifen" hidden="1">
              <a:extLst>
                <a:ext uri="{63B3BB69-23CF-44E3-9099-C40C66FF867C}">
                  <a14:compatExt spid="_x0000_s28699"/>
                </a:ext>
                <a:ext uri="{FF2B5EF4-FFF2-40B4-BE49-F238E27FC236}">
                  <a16:creationId xmlns:a16="http://schemas.microsoft.com/office/drawing/2014/main" id="{00000000-0008-0000-0200-00001B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33</xdr:row>
          <xdr:rowOff>0</xdr:rowOff>
        </xdr:from>
        <xdr:to>
          <xdr:col>4</xdr:col>
          <xdr:colOff>0</xdr:colOff>
          <xdr:row>34</xdr:row>
          <xdr:rowOff>0</xdr:rowOff>
        </xdr:to>
        <xdr:sp macro="" textlink="">
          <xdr:nvSpPr>
            <xdr:cNvPr id="28700" name="Check Box 28" descr="3 Fahrstreifen" hidden="1">
              <a:extLst>
                <a:ext uri="{63B3BB69-23CF-44E3-9099-C40C66FF867C}">
                  <a14:compatExt spid="_x0000_s28700"/>
                </a:ext>
                <a:ext uri="{FF2B5EF4-FFF2-40B4-BE49-F238E27FC236}">
                  <a16:creationId xmlns:a16="http://schemas.microsoft.com/office/drawing/2014/main" id="{00000000-0008-0000-02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0</xdr:rowOff>
        </xdr:from>
        <xdr:to>
          <xdr:col>3</xdr:col>
          <xdr:colOff>0</xdr:colOff>
          <xdr:row>30</xdr:row>
          <xdr:rowOff>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2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16</xdr:row>
          <xdr:rowOff>0</xdr:rowOff>
        </xdr:from>
        <xdr:to>
          <xdr:col>3</xdr:col>
          <xdr:colOff>0</xdr:colOff>
          <xdr:row>17</xdr:row>
          <xdr:rowOff>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2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53</xdr:row>
          <xdr:rowOff>0</xdr:rowOff>
        </xdr:from>
        <xdr:to>
          <xdr:col>2</xdr:col>
          <xdr:colOff>0</xdr:colOff>
          <xdr:row>54</xdr:row>
          <xdr:rowOff>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2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17</xdr:row>
          <xdr:rowOff>0</xdr:rowOff>
        </xdr:from>
        <xdr:to>
          <xdr:col>3</xdr:col>
          <xdr:colOff>0</xdr:colOff>
          <xdr:row>17</xdr:row>
          <xdr:rowOff>190500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2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0</xdr:rowOff>
        </xdr:from>
        <xdr:to>
          <xdr:col>3</xdr:col>
          <xdr:colOff>0</xdr:colOff>
          <xdr:row>27</xdr:row>
          <xdr:rowOff>22860</xdr:rowOff>
        </xdr:to>
        <xdr:sp macro="" textlink="">
          <xdr:nvSpPr>
            <xdr:cNvPr id="28707" name="Check Box 35" descr="3 Fahrstreifen" hidden="1">
              <a:extLst>
                <a:ext uri="{63B3BB69-23CF-44E3-9099-C40C66FF867C}">
                  <a14:compatExt spid="_x0000_s28707"/>
                </a:ext>
                <a:ext uri="{FF2B5EF4-FFF2-40B4-BE49-F238E27FC236}">
                  <a16:creationId xmlns:a16="http://schemas.microsoft.com/office/drawing/2014/main" id="{00000000-0008-0000-02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4</xdr:col>
          <xdr:colOff>0</xdr:colOff>
          <xdr:row>31</xdr:row>
          <xdr:rowOff>0</xdr:rowOff>
        </xdr:to>
        <xdr:sp macro="" textlink="">
          <xdr:nvSpPr>
            <xdr:cNvPr id="28719" name="Check Box 47" descr="3 Fahrstreifen" hidden="1">
              <a:extLst>
                <a:ext uri="{63B3BB69-23CF-44E3-9099-C40C66FF867C}">
                  <a14:compatExt spid="_x0000_s28719"/>
                </a:ext>
                <a:ext uri="{FF2B5EF4-FFF2-40B4-BE49-F238E27FC236}">
                  <a16:creationId xmlns:a16="http://schemas.microsoft.com/office/drawing/2014/main" id="{00000000-0008-0000-0200-00002F7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99060</xdr:colOff>
          <xdr:row>18</xdr:row>
          <xdr:rowOff>0</xdr:rowOff>
        </xdr:from>
        <xdr:to>
          <xdr:col>6</xdr:col>
          <xdr:colOff>60960</xdr:colOff>
          <xdr:row>19</xdr:row>
          <xdr:rowOff>0</xdr:rowOff>
        </xdr:to>
        <xdr:sp macro="" textlink="">
          <xdr:nvSpPr>
            <xdr:cNvPr id="66561" name="Check Box 1" descr="3 Fahrstreifen" hidden="1">
              <a:extLst>
                <a:ext uri="{63B3BB69-23CF-44E3-9099-C40C66FF867C}">
                  <a14:compatExt spid="_x0000_s66561"/>
                </a:ext>
                <a:ext uri="{FF2B5EF4-FFF2-40B4-BE49-F238E27FC236}">
                  <a16:creationId xmlns:a16="http://schemas.microsoft.com/office/drawing/2014/main" id="{00000000-0008-0000-04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19</xdr:row>
          <xdr:rowOff>0</xdr:rowOff>
        </xdr:from>
        <xdr:to>
          <xdr:col>6</xdr:col>
          <xdr:colOff>60960</xdr:colOff>
          <xdr:row>20</xdr:row>
          <xdr:rowOff>0</xdr:rowOff>
        </xdr:to>
        <xdr:sp macro="" textlink="">
          <xdr:nvSpPr>
            <xdr:cNvPr id="66562" name="Check Box 2" descr="3 Fahrstreifen" hidden="1">
              <a:extLst>
                <a:ext uri="{63B3BB69-23CF-44E3-9099-C40C66FF867C}">
                  <a14:compatExt spid="_x0000_s66562"/>
                </a:ext>
                <a:ext uri="{FF2B5EF4-FFF2-40B4-BE49-F238E27FC236}">
                  <a16:creationId xmlns:a16="http://schemas.microsoft.com/office/drawing/2014/main" id="{00000000-0008-0000-04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20</xdr:row>
          <xdr:rowOff>0</xdr:rowOff>
        </xdr:from>
        <xdr:to>
          <xdr:col>6</xdr:col>
          <xdr:colOff>60960</xdr:colOff>
          <xdr:row>21</xdr:row>
          <xdr:rowOff>0</xdr:rowOff>
        </xdr:to>
        <xdr:sp macro="" textlink="">
          <xdr:nvSpPr>
            <xdr:cNvPr id="66563" name="Check Box 3" descr="3 Fahrstreifen" hidden="1">
              <a:extLst>
                <a:ext uri="{63B3BB69-23CF-44E3-9099-C40C66FF867C}">
                  <a14:compatExt spid="_x0000_s66563"/>
                </a:ext>
                <a:ext uri="{FF2B5EF4-FFF2-40B4-BE49-F238E27FC236}">
                  <a16:creationId xmlns:a16="http://schemas.microsoft.com/office/drawing/2014/main" id="{00000000-0008-0000-04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21</xdr:row>
          <xdr:rowOff>0</xdr:rowOff>
        </xdr:from>
        <xdr:to>
          <xdr:col>6</xdr:col>
          <xdr:colOff>60960</xdr:colOff>
          <xdr:row>22</xdr:row>
          <xdr:rowOff>0</xdr:rowOff>
        </xdr:to>
        <xdr:sp macro="" textlink="">
          <xdr:nvSpPr>
            <xdr:cNvPr id="66564" name="Check Box 4" descr="3 Fahrstreifen" hidden="1">
              <a:extLst>
                <a:ext uri="{63B3BB69-23CF-44E3-9099-C40C66FF867C}">
                  <a14:compatExt spid="_x0000_s66564"/>
                </a:ext>
                <a:ext uri="{FF2B5EF4-FFF2-40B4-BE49-F238E27FC236}">
                  <a16:creationId xmlns:a16="http://schemas.microsoft.com/office/drawing/2014/main" id="{00000000-0008-0000-04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22</xdr:row>
          <xdr:rowOff>0</xdr:rowOff>
        </xdr:from>
        <xdr:to>
          <xdr:col>6</xdr:col>
          <xdr:colOff>60960</xdr:colOff>
          <xdr:row>23</xdr:row>
          <xdr:rowOff>0</xdr:rowOff>
        </xdr:to>
        <xdr:sp macro="" textlink="">
          <xdr:nvSpPr>
            <xdr:cNvPr id="66566" name="Check Box 6" descr="3 Fahrstreifen" hidden="1">
              <a:extLst>
                <a:ext uri="{63B3BB69-23CF-44E3-9099-C40C66FF867C}">
                  <a14:compatExt spid="_x0000_s66566"/>
                </a:ext>
                <a:ext uri="{FF2B5EF4-FFF2-40B4-BE49-F238E27FC236}">
                  <a16:creationId xmlns:a16="http://schemas.microsoft.com/office/drawing/2014/main" id="{00000000-0008-0000-0400-000006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23</xdr:row>
          <xdr:rowOff>0</xdr:rowOff>
        </xdr:from>
        <xdr:to>
          <xdr:col>6</xdr:col>
          <xdr:colOff>60960</xdr:colOff>
          <xdr:row>24</xdr:row>
          <xdr:rowOff>0</xdr:rowOff>
        </xdr:to>
        <xdr:sp macro="" textlink="">
          <xdr:nvSpPr>
            <xdr:cNvPr id="66567" name="Check Box 7" descr="3 Fahrstreifen" hidden="1">
              <a:extLst>
                <a:ext uri="{63B3BB69-23CF-44E3-9099-C40C66FF867C}">
                  <a14:compatExt spid="_x0000_s66567"/>
                </a:ext>
                <a:ext uri="{FF2B5EF4-FFF2-40B4-BE49-F238E27FC236}">
                  <a16:creationId xmlns:a16="http://schemas.microsoft.com/office/drawing/2014/main" id="{00000000-0008-0000-0400-000007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24</xdr:row>
          <xdr:rowOff>0</xdr:rowOff>
        </xdr:from>
        <xdr:to>
          <xdr:col>6</xdr:col>
          <xdr:colOff>60960</xdr:colOff>
          <xdr:row>25</xdr:row>
          <xdr:rowOff>0</xdr:rowOff>
        </xdr:to>
        <xdr:sp macro="" textlink="">
          <xdr:nvSpPr>
            <xdr:cNvPr id="66568" name="Check Box 8" descr="3 Fahrstreifen" hidden="1">
              <a:extLst>
                <a:ext uri="{63B3BB69-23CF-44E3-9099-C40C66FF867C}">
                  <a14:compatExt spid="_x0000_s66568"/>
                </a:ext>
                <a:ext uri="{FF2B5EF4-FFF2-40B4-BE49-F238E27FC236}">
                  <a16:creationId xmlns:a16="http://schemas.microsoft.com/office/drawing/2014/main" id="{00000000-0008-0000-0400-000008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25</xdr:row>
          <xdr:rowOff>0</xdr:rowOff>
        </xdr:from>
        <xdr:to>
          <xdr:col>6</xdr:col>
          <xdr:colOff>60960</xdr:colOff>
          <xdr:row>26</xdr:row>
          <xdr:rowOff>0</xdr:rowOff>
        </xdr:to>
        <xdr:sp macro="" textlink="">
          <xdr:nvSpPr>
            <xdr:cNvPr id="66570" name="Check Box 10" descr="3 Fahrstreifen" hidden="1">
              <a:extLst>
                <a:ext uri="{63B3BB69-23CF-44E3-9099-C40C66FF867C}">
                  <a14:compatExt spid="_x0000_s66570"/>
                </a:ext>
                <a:ext uri="{FF2B5EF4-FFF2-40B4-BE49-F238E27FC236}">
                  <a16:creationId xmlns:a16="http://schemas.microsoft.com/office/drawing/2014/main" id="{00000000-0008-0000-0400-00000A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99060</xdr:colOff>
          <xdr:row>26</xdr:row>
          <xdr:rowOff>0</xdr:rowOff>
        </xdr:from>
        <xdr:to>
          <xdr:col>6</xdr:col>
          <xdr:colOff>60960</xdr:colOff>
          <xdr:row>27</xdr:row>
          <xdr:rowOff>0</xdr:rowOff>
        </xdr:to>
        <xdr:sp macro="" textlink="">
          <xdr:nvSpPr>
            <xdr:cNvPr id="66571" name="Check Box 11" descr="3 Fahrstreifen" hidden="1">
              <a:extLst>
                <a:ext uri="{63B3BB69-23CF-44E3-9099-C40C66FF867C}">
                  <a14:compatExt spid="_x0000_s66571"/>
                </a:ext>
                <a:ext uri="{FF2B5EF4-FFF2-40B4-BE49-F238E27FC236}">
                  <a16:creationId xmlns:a16="http://schemas.microsoft.com/office/drawing/2014/main" id="{00000000-0008-0000-0400-00000B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Herzog, Roneta (StBA München 2)" id="{898C4D0F-8E26-4183-AAD4-6AB000CB779C}" userId="S::bm2-herzogr@by.bayern.de::aad818c1-a0a0-4dd2-8718-667c5bb8aab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2:G3" totalsRowShown="0">
  <autoFilter ref="B2:G3" xr:uid="{00000000-0009-0000-0100-000001000000}"/>
  <tableColumns count="6">
    <tableColumn id="1" xr3:uid="{00000000-0010-0000-0000-000001000000}" name="Fachbereich">
      <calculatedColumnFormula>Projektgrundlagen!F2&amp;" "&amp;IF(Projektgrundlagen!B3="",Projektgrundlagen!B2,Projektgrundlagen!B3)</calculatedColumnFormula>
    </tableColumn>
    <tableColumn id="2" xr3:uid="{00000000-0010-0000-0000-000002000000}" name="Maßnahmennr">
      <calculatedColumnFormula>Projektgrundlagen!E6</calculatedColumnFormula>
    </tableColumn>
    <tableColumn id="3" xr3:uid="{00000000-0010-0000-0000-000003000000}" name="Maßnahme">
      <calculatedColumnFormula>Projektgrundlagen!E7&amp;" "&amp;Projektgrundlagen!E8</calculatedColumnFormula>
    </tableColumn>
    <tableColumn id="4" xr3:uid="{00000000-0010-0000-0000-000004000000}" name="Vergabenr">
      <calculatedColumnFormula>Projektgrundlagen!G6</calculatedColumnFormula>
    </tableColumn>
    <tableColumn id="5" xr3:uid="{00000000-0010-0000-0000-000005000000}" name="Bieter">
      <calculatedColumnFormula>Projektgrundlagen!E9</calculatedColumnFormula>
    </tableColumn>
    <tableColumn id="6" xr3:uid="{00000000-0010-0000-0000-000006000000}" name="Wertungssumme" dataCellStyle="Währung">
      <calculatedColumnFormula>'E Honorarberechnung'!J69</calculatedColumnFormula>
    </tableColumn>
  </tableColumns>
  <tableStyleInfo name="TableStyleMedium2" showFirstColumn="0" showLastColumn="0" showRowStripes="1" showColumnStripes="0"/>
  <extLst>
    <ext xmlns:x14="http://schemas.microsoft.com/office/spreadsheetml/2009/9/main" uri="{504A1905-F514-4f6f-8877-14C23A59335A}">
      <x14:table altText="Grunddate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elle2" displayName="Tabelle2" ref="B7:D24" totalsRowShown="0">
  <autoFilter ref="B7:D24" xr:uid="{00000000-0009-0000-0100-000002000000}"/>
  <tableColumns count="3">
    <tableColumn id="1" xr3:uid="{00000000-0010-0000-0100-000001000000}" name="Bezeichnung"/>
    <tableColumn id="2" xr3:uid="{00000000-0010-0000-0100-000002000000}" name="Angebot" dataDxfId="694"/>
    <tableColumn id="3" xr3:uid="{00000000-0010-0000-0100-000003000000}" name="Index" dataDxfId="693"/>
  </tableColumns>
  <tableStyleInfo name="TableStyleMedium2" showFirstColumn="0" showLastColumn="0" showRowStripes="1" showColumnStripes="0"/>
  <extLst>
    <ext xmlns:x14="http://schemas.microsoft.com/office/spreadsheetml/2009/9/main" uri="{504A1905-F514-4f6f-8877-14C23A59335A}">
      <x14:table altText="Angebotsdat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3" displayName="Tabelle3" ref="B29:F200" totalsRowShown="0" headerRowDxfId="692" headerRowBorderDxfId="691" tableBorderDxfId="690">
  <autoFilter ref="B29:F200" xr:uid="{00000000-0009-0000-0100-000003000000}"/>
  <tableColumns count="5">
    <tableColumn id="1" xr3:uid="{00000000-0010-0000-0200-000001000000}" name="Bezeichnung Besond Lstg" dataDxfId="689">
      <calculatedColumnFormula>IF(AND(Projektgrundlagen!$I$25,'D Leistungen'!M13=TRUE),'D Leistungen'!C13&amp;" "&amp;'D Leistungen'!F13&amp;" "&amp;'D Leistungen'!F14,"")</calculatedColumnFormula>
    </tableColumn>
    <tableColumn id="3" xr3:uid="{00000000-0010-0000-0200-000003000000}" name="Menge" dataDxfId="688">
      <calculatedColumnFormula>IF(AND(Projektgrundlagen!$I$25,'D Leistungen'!M13=TRUE),'D Leistungen'!H13,"")</calculatedColumnFormula>
    </tableColumn>
    <tableColumn id="5" xr3:uid="{00000000-0010-0000-0200-000005000000}" name="Einheit" dataDxfId="687">
      <calculatedColumnFormula>IF(AND(Projektgrundlagen!$I$25,'D Leistungen'!M13=TRUE),'D Leistungen'!I13,"")</calculatedColumnFormula>
    </tableColumn>
    <tableColumn id="4" xr3:uid="{00000000-0010-0000-0200-000004000000}" name="EP-Preis" dataDxfId="686">
      <calculatedColumnFormula>IF(AND(Projektgrundlagen!$I$25,'D Leistungen'!M13=TRUE),'D Leistungen'!J13,"")</calculatedColumnFormula>
    </tableColumn>
    <tableColumn id="2" xr3:uid="{00000000-0010-0000-0200-000002000000}" name="Netto-GP-Preis" dataDxfId="685">
      <calculatedColumnFormula>IF(AND(Projektgrundlagen!$I$25,'D Leistungen'!M13=TRUE),'D Leistungen'!K13,"")</calculatedColumnFormula>
    </tableColumn>
  </tableColumns>
  <tableStyleInfo name="TableStyleMedium2" showFirstColumn="0" showLastColumn="0" showRowStripes="1" showColumnStripes="0"/>
  <extLst>
    <ext xmlns:x14="http://schemas.microsoft.com/office/spreadsheetml/2009/9/main" uri="{504A1905-F514-4f6f-8877-14C23A59335A}">
      <x14:table altText="BesondereLeistunge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81" dT="2026-02-04T11:16:07.64" personId="{898C4D0F-8E26-4183-AAD4-6AB000CB779C}" id="{CEC3D5F1-3113-430D-8FE0-90CD47BA62A0}">
    <text xml:space="preserve">Die Tabelle hat es nicht zugelassen, bräuchten bei Titel 4 diese Leistungen (als Punkt 4.06-4.08) </text>
  </threadedComment>
  <threadedComment ref="K84" dT="2026-02-04T10:08:44.63" personId="{898C4D0F-8E26-4183-AAD4-6AB000CB779C}" id="{596552EF-0EFB-4823-8892-DC7FE79DC879}">
    <text>Formel stimmt nicht ganz</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4.xml"/><Relationship Id="rId18" Type="http://schemas.openxmlformats.org/officeDocument/2006/relationships/ctrlProp" Target="../ctrlProps/ctrlProp19.xml"/><Relationship Id="rId26" Type="http://schemas.openxmlformats.org/officeDocument/2006/relationships/ctrlProp" Target="../ctrlProps/ctrlProp27.xml"/><Relationship Id="rId39" Type="http://schemas.openxmlformats.org/officeDocument/2006/relationships/ctrlProp" Target="../ctrlProps/ctrlProp40.xml"/><Relationship Id="rId21" Type="http://schemas.openxmlformats.org/officeDocument/2006/relationships/ctrlProp" Target="../ctrlProps/ctrlProp22.xml"/><Relationship Id="rId34" Type="http://schemas.openxmlformats.org/officeDocument/2006/relationships/ctrlProp" Target="../ctrlProps/ctrlProp35.xml"/><Relationship Id="rId42" Type="http://schemas.openxmlformats.org/officeDocument/2006/relationships/ctrlProp" Target="../ctrlProps/ctrlProp43.xml"/><Relationship Id="rId47" Type="http://schemas.openxmlformats.org/officeDocument/2006/relationships/ctrlProp" Target="../ctrlProps/ctrlProp48.xml"/><Relationship Id="rId50" Type="http://schemas.openxmlformats.org/officeDocument/2006/relationships/ctrlProp" Target="../ctrlProps/ctrlProp51.xml"/><Relationship Id="rId7" Type="http://schemas.openxmlformats.org/officeDocument/2006/relationships/ctrlProp" Target="../ctrlProps/ctrlProp8.xml"/><Relationship Id="rId2" Type="http://schemas.openxmlformats.org/officeDocument/2006/relationships/drawing" Target="../drawings/drawing2.xml"/><Relationship Id="rId16" Type="http://schemas.openxmlformats.org/officeDocument/2006/relationships/ctrlProp" Target="../ctrlProps/ctrlProp17.xml"/><Relationship Id="rId29" Type="http://schemas.openxmlformats.org/officeDocument/2006/relationships/ctrlProp" Target="../ctrlProps/ctrlProp30.xml"/><Relationship Id="rId11" Type="http://schemas.openxmlformats.org/officeDocument/2006/relationships/ctrlProp" Target="../ctrlProps/ctrlProp12.xml"/><Relationship Id="rId24" Type="http://schemas.openxmlformats.org/officeDocument/2006/relationships/ctrlProp" Target="../ctrlProps/ctrlProp25.xml"/><Relationship Id="rId32" Type="http://schemas.openxmlformats.org/officeDocument/2006/relationships/ctrlProp" Target="../ctrlProps/ctrlProp33.xml"/><Relationship Id="rId37" Type="http://schemas.openxmlformats.org/officeDocument/2006/relationships/ctrlProp" Target="../ctrlProps/ctrlProp38.xml"/><Relationship Id="rId40" Type="http://schemas.openxmlformats.org/officeDocument/2006/relationships/ctrlProp" Target="../ctrlProps/ctrlProp41.xml"/><Relationship Id="rId45" Type="http://schemas.openxmlformats.org/officeDocument/2006/relationships/ctrlProp" Target="../ctrlProps/ctrlProp46.xml"/><Relationship Id="rId53" Type="http://schemas.openxmlformats.org/officeDocument/2006/relationships/comments" Target="../comments1.xml"/><Relationship Id="rId5" Type="http://schemas.openxmlformats.org/officeDocument/2006/relationships/ctrlProp" Target="../ctrlProps/ctrlProp6.xml"/><Relationship Id="rId10" Type="http://schemas.openxmlformats.org/officeDocument/2006/relationships/ctrlProp" Target="../ctrlProps/ctrlProp11.xml"/><Relationship Id="rId19" Type="http://schemas.openxmlformats.org/officeDocument/2006/relationships/ctrlProp" Target="../ctrlProps/ctrlProp20.xml"/><Relationship Id="rId31" Type="http://schemas.openxmlformats.org/officeDocument/2006/relationships/ctrlProp" Target="../ctrlProps/ctrlProp32.xml"/><Relationship Id="rId44" Type="http://schemas.openxmlformats.org/officeDocument/2006/relationships/ctrlProp" Target="../ctrlProps/ctrlProp45.xml"/><Relationship Id="rId52" Type="http://schemas.openxmlformats.org/officeDocument/2006/relationships/ctrlProp" Target="../ctrlProps/ctrlProp53.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 Id="rId22" Type="http://schemas.openxmlformats.org/officeDocument/2006/relationships/ctrlProp" Target="../ctrlProps/ctrlProp23.xml"/><Relationship Id="rId27" Type="http://schemas.openxmlformats.org/officeDocument/2006/relationships/ctrlProp" Target="../ctrlProps/ctrlProp28.xml"/><Relationship Id="rId30" Type="http://schemas.openxmlformats.org/officeDocument/2006/relationships/ctrlProp" Target="../ctrlProps/ctrlProp31.xml"/><Relationship Id="rId35" Type="http://schemas.openxmlformats.org/officeDocument/2006/relationships/ctrlProp" Target="../ctrlProps/ctrlProp36.xml"/><Relationship Id="rId43" Type="http://schemas.openxmlformats.org/officeDocument/2006/relationships/ctrlProp" Target="../ctrlProps/ctrlProp44.xml"/><Relationship Id="rId48" Type="http://schemas.openxmlformats.org/officeDocument/2006/relationships/ctrlProp" Target="../ctrlProps/ctrlProp49.xml"/><Relationship Id="rId8" Type="http://schemas.openxmlformats.org/officeDocument/2006/relationships/ctrlProp" Target="../ctrlProps/ctrlProp9.xml"/><Relationship Id="rId51"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13.xml"/><Relationship Id="rId17" Type="http://schemas.openxmlformats.org/officeDocument/2006/relationships/ctrlProp" Target="../ctrlProps/ctrlProp18.xml"/><Relationship Id="rId25" Type="http://schemas.openxmlformats.org/officeDocument/2006/relationships/ctrlProp" Target="../ctrlProps/ctrlProp26.xml"/><Relationship Id="rId33" Type="http://schemas.openxmlformats.org/officeDocument/2006/relationships/ctrlProp" Target="../ctrlProps/ctrlProp34.xml"/><Relationship Id="rId38" Type="http://schemas.openxmlformats.org/officeDocument/2006/relationships/ctrlProp" Target="../ctrlProps/ctrlProp39.xml"/><Relationship Id="rId46" Type="http://schemas.openxmlformats.org/officeDocument/2006/relationships/ctrlProp" Target="../ctrlProps/ctrlProp47.xml"/><Relationship Id="rId20" Type="http://schemas.openxmlformats.org/officeDocument/2006/relationships/ctrlProp" Target="../ctrlProps/ctrlProp21.xml"/><Relationship Id="rId41" Type="http://schemas.openxmlformats.org/officeDocument/2006/relationships/ctrlProp" Target="../ctrlProps/ctrlProp42.xml"/><Relationship Id="rId54" Type="http://schemas.microsoft.com/office/2017/10/relationships/threadedComment" Target="../threadedComments/threadedComment1.xml"/><Relationship Id="rId1" Type="http://schemas.openxmlformats.org/officeDocument/2006/relationships/printerSettings" Target="../printerSettings/printerSettings2.bin"/><Relationship Id="rId6" Type="http://schemas.openxmlformats.org/officeDocument/2006/relationships/ctrlProp" Target="../ctrlProps/ctrlProp7.xml"/><Relationship Id="rId15" Type="http://schemas.openxmlformats.org/officeDocument/2006/relationships/ctrlProp" Target="../ctrlProps/ctrlProp16.xml"/><Relationship Id="rId23" Type="http://schemas.openxmlformats.org/officeDocument/2006/relationships/ctrlProp" Target="../ctrlProps/ctrlProp24.xml"/><Relationship Id="rId28" Type="http://schemas.openxmlformats.org/officeDocument/2006/relationships/ctrlProp" Target="../ctrlProps/ctrlProp29.xml"/><Relationship Id="rId36" Type="http://schemas.openxmlformats.org/officeDocument/2006/relationships/ctrlProp" Target="../ctrlProps/ctrlProp37.xml"/><Relationship Id="rId49" Type="http://schemas.openxmlformats.org/officeDocument/2006/relationships/ctrlProp" Target="../ctrlProps/ctrlProp5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3" Type="http://schemas.openxmlformats.org/officeDocument/2006/relationships/vmlDrawing" Target="../drawings/vmlDrawing3.vml"/><Relationship Id="rId7" Type="http://schemas.openxmlformats.org/officeDocument/2006/relationships/ctrlProp" Target="../ctrlProps/ctrlProp57.xml"/><Relationship Id="rId12" Type="http://schemas.openxmlformats.org/officeDocument/2006/relationships/ctrlProp" Target="../ctrlProps/ctrlProp62.xml"/><Relationship Id="rId2" Type="http://schemas.openxmlformats.org/officeDocument/2006/relationships/drawing" Target="../drawings/drawing3.xml"/><Relationship Id="rId16" Type="http://schemas.openxmlformats.org/officeDocument/2006/relationships/ctrlProp" Target="../ctrlProps/ctrlProp66.xml"/><Relationship Id="rId1" Type="http://schemas.openxmlformats.org/officeDocument/2006/relationships/printerSettings" Target="../printerSettings/printerSettings3.bin"/><Relationship Id="rId6" Type="http://schemas.openxmlformats.org/officeDocument/2006/relationships/ctrlProp" Target="../ctrlProps/ctrlProp56.xml"/><Relationship Id="rId11" Type="http://schemas.openxmlformats.org/officeDocument/2006/relationships/ctrlProp" Target="../ctrlProps/ctrlProp61.xml"/><Relationship Id="rId5" Type="http://schemas.openxmlformats.org/officeDocument/2006/relationships/ctrlProp" Target="../ctrlProps/ctrlProp55.xml"/><Relationship Id="rId15" Type="http://schemas.openxmlformats.org/officeDocument/2006/relationships/ctrlProp" Target="../ctrlProps/ctrlProp65.xml"/><Relationship Id="rId10" Type="http://schemas.openxmlformats.org/officeDocument/2006/relationships/ctrlProp" Target="../ctrlProps/ctrlProp60.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1.xml"/><Relationship Id="rId3" Type="http://schemas.openxmlformats.org/officeDocument/2006/relationships/vmlDrawing" Target="../drawings/vmlDrawing4.vml"/><Relationship Id="rId7" Type="http://schemas.openxmlformats.org/officeDocument/2006/relationships/ctrlProp" Target="../ctrlProps/ctrlProp70.xml"/><Relationship Id="rId12" Type="http://schemas.openxmlformats.org/officeDocument/2006/relationships/ctrlProp" Target="../ctrlProps/ctrlProp75.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69.xml"/><Relationship Id="rId11" Type="http://schemas.openxmlformats.org/officeDocument/2006/relationships/ctrlProp" Target="../ctrlProps/ctrlProp74.xml"/><Relationship Id="rId5" Type="http://schemas.openxmlformats.org/officeDocument/2006/relationships/ctrlProp" Target="../ctrlProps/ctrlProp68.xml"/><Relationship Id="rId10" Type="http://schemas.openxmlformats.org/officeDocument/2006/relationships/ctrlProp" Target="../ctrlProps/ctrlProp73.xml"/><Relationship Id="rId4" Type="http://schemas.openxmlformats.org/officeDocument/2006/relationships/ctrlProp" Target="../ctrlProps/ctrlProp67.xml"/><Relationship Id="rId9" Type="http://schemas.openxmlformats.org/officeDocument/2006/relationships/ctrlProp" Target="../ctrlProps/ctrlProp7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6.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0" tint="-4.9989318521683403E-2"/>
    <pageSetUpPr fitToPage="1"/>
  </sheetPr>
  <dimension ref="A1:T65"/>
  <sheetViews>
    <sheetView showGridLines="0" showRuler="0" topLeftCell="A12" zoomScaleNormal="100" zoomScaleSheetLayoutView="110" workbookViewId="0">
      <selection activeCell="E9" sqref="E9:G9"/>
    </sheetView>
  </sheetViews>
  <sheetFormatPr baseColWidth="10" defaultColWidth="0" defaultRowHeight="16.8" zeroHeight="1"/>
  <cols>
    <col min="1" max="1" width="5.6640625" style="172" customWidth="1"/>
    <col min="2" max="2" width="5.6640625" style="1" customWidth="1"/>
    <col min="3" max="3" width="3.33203125" style="1" customWidth="1"/>
    <col min="4" max="4" width="5.6640625" style="1" customWidth="1"/>
    <col min="5" max="5" width="48" style="1" customWidth="1"/>
    <col min="6" max="6" width="19" style="1" customWidth="1"/>
    <col min="7" max="7" width="22.33203125" style="1" customWidth="1"/>
    <col min="8" max="8" width="2.6640625" style="1" customWidth="1"/>
    <col min="9" max="9" width="16" style="45" hidden="1" customWidth="1"/>
    <col min="10" max="20" width="0" style="1" hidden="1" customWidth="1"/>
    <col min="21" max="16384" width="11.33203125" style="1" hidden="1"/>
  </cols>
  <sheetData>
    <row r="1" spans="1:15"/>
    <row r="2" spans="1:15" ht="16.5" customHeight="1">
      <c r="B2" s="483" t="s">
        <v>178</v>
      </c>
      <c r="C2" s="483"/>
      <c r="D2" s="483"/>
      <c r="E2" s="484"/>
      <c r="F2" s="133" t="s">
        <v>179</v>
      </c>
      <c r="G2" s="176" t="s">
        <v>124</v>
      </c>
      <c r="H2" s="498" t="s">
        <v>124</v>
      </c>
      <c r="I2" s="605" t="s">
        <v>26</v>
      </c>
      <c r="K2" s="82"/>
      <c r="L2" s="67" t="s">
        <v>66</v>
      </c>
      <c r="O2" s="62"/>
    </row>
    <row r="3" spans="1:15" ht="32.25" customHeight="1">
      <c r="A3" s="411" t="str">
        <f>IF(B3="","è","")</f>
        <v/>
      </c>
      <c r="B3" s="606" t="s">
        <v>266</v>
      </c>
      <c r="C3" s="607"/>
      <c r="D3" s="607"/>
      <c r="E3" s="608"/>
      <c r="F3" s="435"/>
      <c r="G3" s="429"/>
      <c r="H3" s="498"/>
      <c r="I3" s="605"/>
      <c r="K3" s="82"/>
      <c r="L3" s="67"/>
      <c r="O3" s="62"/>
    </row>
    <row r="4" spans="1:15" ht="16.5" customHeight="1">
      <c r="B4" s="485" t="s">
        <v>167</v>
      </c>
      <c r="C4" s="485"/>
      <c r="D4" s="485"/>
      <c r="E4" s="486"/>
      <c r="F4" s="151" t="s">
        <v>234</v>
      </c>
      <c r="G4" s="609" t="s">
        <v>271</v>
      </c>
      <c r="H4" s="498"/>
      <c r="I4" s="610"/>
      <c r="K4" s="57"/>
      <c r="L4" s="1" t="str">
        <f ca="1">MID(CELL("dateiname",A2),FIND("]",CELL("dateiname",A2))+1,255)</f>
        <v>Projektgrundlagen</v>
      </c>
      <c r="O4" s="62"/>
    </row>
    <row r="5" spans="1:15" ht="7.5" customHeight="1">
      <c r="B5" s="152"/>
      <c r="C5" s="152"/>
      <c r="D5" s="152"/>
      <c r="E5" s="152"/>
      <c r="F5" s="141"/>
      <c r="G5" s="611"/>
      <c r="H5" s="498"/>
      <c r="I5" s="610"/>
      <c r="K5" s="57"/>
    </row>
    <row r="6" spans="1:15">
      <c r="A6" s="411" t="str">
        <f>IF(OR(E6="",G6=""),"è","")</f>
        <v/>
      </c>
      <c r="B6" s="500" t="s">
        <v>122</v>
      </c>
      <c r="C6" s="501"/>
      <c r="D6" s="501"/>
      <c r="E6" s="612" t="s">
        <v>235</v>
      </c>
      <c r="F6" s="149" t="s">
        <v>121</v>
      </c>
      <c r="G6" s="613" t="s">
        <v>256</v>
      </c>
      <c r="H6" s="498"/>
      <c r="I6" s="610"/>
    </row>
    <row r="7" spans="1:15">
      <c r="A7" s="411" t="str">
        <f>IF(E7="","è","")</f>
        <v/>
      </c>
      <c r="B7" s="502" t="s">
        <v>120</v>
      </c>
      <c r="C7" s="503"/>
      <c r="D7" s="503"/>
      <c r="E7" s="614" t="s">
        <v>275</v>
      </c>
      <c r="F7" s="614"/>
      <c r="G7" s="615"/>
      <c r="H7" s="498"/>
      <c r="K7" s="57"/>
    </row>
    <row r="8" spans="1:15">
      <c r="B8" s="504"/>
      <c r="C8" s="505"/>
      <c r="D8" s="505"/>
      <c r="E8" s="616"/>
      <c r="F8" s="616"/>
      <c r="G8" s="617"/>
      <c r="H8" s="498"/>
    </row>
    <row r="9" spans="1:15">
      <c r="B9" s="481" t="s">
        <v>45</v>
      </c>
      <c r="C9" s="482"/>
      <c r="D9" s="482"/>
      <c r="E9" s="508"/>
      <c r="F9" s="508"/>
      <c r="G9" s="509"/>
      <c r="H9" s="498"/>
    </row>
    <row r="10" spans="1:15">
      <c r="G10" s="416"/>
    </row>
    <row r="11" spans="1:15" s="6" customFormat="1" ht="26.25" customHeight="1">
      <c r="A11" s="174"/>
      <c r="B11" s="177"/>
      <c r="C11" s="180" t="s">
        <v>123</v>
      </c>
      <c r="D11" s="181"/>
      <c r="E11" s="181"/>
      <c r="F11" s="182"/>
      <c r="G11" s="178"/>
      <c r="I11" s="618"/>
    </row>
    <row r="12" spans="1:15" ht="7.5" customHeight="1">
      <c r="B12" s="157"/>
      <c r="C12" s="157"/>
      <c r="D12" s="144"/>
      <c r="E12" s="144"/>
      <c r="F12" s="144"/>
      <c r="G12" s="144"/>
      <c r="H12" s="142"/>
      <c r="I12" s="142"/>
    </row>
    <row r="13" spans="1:15">
      <c r="A13" s="412"/>
      <c r="B13" s="15">
        <v>1</v>
      </c>
      <c r="C13" s="506" t="s">
        <v>57</v>
      </c>
      <c r="D13" s="507"/>
      <c r="E13" s="507"/>
      <c r="F13" s="3"/>
      <c r="G13" s="9"/>
    </row>
    <row r="14" spans="1:15">
      <c r="A14" s="411" t="str">
        <f>IF(COUNTIF($I$14:$I$15,TRUE)&lt;&gt;1,"è","")</f>
        <v/>
      </c>
      <c r="B14" s="105" t="s">
        <v>62</v>
      </c>
      <c r="C14" s="619"/>
      <c r="D14" s="490" t="s">
        <v>60</v>
      </c>
      <c r="E14" s="491"/>
      <c r="F14" s="107"/>
      <c r="G14" s="108"/>
      <c r="I14" s="45" t="b">
        <v>0</v>
      </c>
      <c r="J14" s="410"/>
    </row>
    <row r="15" spans="1:15">
      <c r="A15" s="411" t="str">
        <f>IF(COUNTIF($I$14:$I$15,TRUE)&lt;&gt;1,"è","")</f>
        <v/>
      </c>
      <c r="B15" s="104" t="s">
        <v>63</v>
      </c>
      <c r="C15" s="619"/>
      <c r="D15" s="492" t="s">
        <v>61</v>
      </c>
      <c r="E15" s="493"/>
      <c r="F15" s="4"/>
      <c r="G15" s="10"/>
      <c r="I15" s="45" t="b">
        <v>1</v>
      </c>
    </row>
    <row r="16" spans="1:15">
      <c r="A16" s="413"/>
      <c r="B16" s="15">
        <v>2</v>
      </c>
      <c r="C16" s="506" t="s">
        <v>58</v>
      </c>
      <c r="D16" s="507"/>
      <c r="E16" s="507"/>
      <c r="F16" s="3"/>
      <c r="G16" s="9"/>
    </row>
    <row r="17" spans="1:11">
      <c r="A17" s="411" t="str">
        <f>IF(AND($I$14=FALSE,$I$15,COUNTIF($I$17:$I$18,TRUE)&lt;&gt;1),"è","")</f>
        <v/>
      </c>
      <c r="B17" s="106" t="s">
        <v>64</v>
      </c>
      <c r="C17" s="619"/>
      <c r="D17" s="490" t="s">
        <v>119</v>
      </c>
      <c r="E17" s="491"/>
      <c r="F17" s="107"/>
      <c r="G17" s="108"/>
      <c r="I17" s="45" t="b">
        <v>1</v>
      </c>
    </row>
    <row r="18" spans="1:11">
      <c r="A18" s="411" t="str">
        <f>IF(AND($I$14=FALSE,$I$15,COUNTIF($I$17:$I$18,TRUE)&lt;&gt;1),"è","")</f>
        <v/>
      </c>
      <c r="B18" s="104" t="s">
        <v>65</v>
      </c>
      <c r="C18" s="619"/>
      <c r="D18" s="492" t="s">
        <v>59</v>
      </c>
      <c r="E18" s="493"/>
      <c r="F18" s="4"/>
      <c r="G18" s="10"/>
      <c r="I18" s="45" t="b">
        <v>0</v>
      </c>
    </row>
    <row r="19" spans="1:11">
      <c r="B19" s="5"/>
      <c r="D19" s="5"/>
      <c r="E19" s="5"/>
    </row>
    <row r="20" spans="1:11" ht="26.25" customHeight="1">
      <c r="B20" s="177"/>
      <c r="C20" s="499" t="s">
        <v>130</v>
      </c>
      <c r="D20" s="499"/>
      <c r="E20" s="499"/>
      <c r="F20" s="499"/>
      <c r="G20" s="499"/>
      <c r="I20" s="620" t="s">
        <v>97</v>
      </c>
      <c r="J20" s="3"/>
      <c r="K20" s="9"/>
    </row>
    <row r="21" spans="1:11" ht="7.5" customHeight="1">
      <c r="B21" s="157"/>
      <c r="C21" s="157"/>
      <c r="D21" s="144"/>
      <c r="E21" s="144"/>
      <c r="F21" s="144"/>
      <c r="G21" s="144"/>
      <c r="H21" s="142"/>
      <c r="I21" s="621"/>
      <c r="K21" s="7"/>
    </row>
    <row r="22" spans="1:11">
      <c r="B22" s="109"/>
      <c r="C22" s="147" t="s">
        <v>67</v>
      </c>
      <c r="D22" s="110" t="s">
        <v>137</v>
      </c>
      <c r="E22" s="110"/>
      <c r="F22" s="148" t="s">
        <v>125</v>
      </c>
      <c r="G22" s="111"/>
      <c r="H22" s="497" t="s">
        <v>233</v>
      </c>
      <c r="I22" s="38" t="b">
        <f>AND(I14,I15=FALSE)</f>
        <v>0</v>
      </c>
      <c r="J22" s="1" t="s">
        <v>60</v>
      </c>
      <c r="K22" s="7"/>
    </row>
    <row r="23" spans="1:11">
      <c r="B23" s="112"/>
      <c r="C23" s="113" t="s">
        <v>207</v>
      </c>
      <c r="D23" s="622" t="s">
        <v>208</v>
      </c>
      <c r="E23" s="623"/>
      <c r="F23" s="476" t="str">
        <f ca="1">'D Leistungen'!P4</f>
        <v>D Leistungen</v>
      </c>
      <c r="G23" s="477"/>
      <c r="H23" s="497"/>
      <c r="I23" s="38" t="b">
        <f>AND(I14=FALSE,I15,I17,I18=FALSE)</f>
        <v>1</v>
      </c>
      <c r="J23" s="1" t="s">
        <v>135</v>
      </c>
      <c r="K23" s="7"/>
    </row>
    <row r="24" spans="1:11" ht="16.5" customHeight="1">
      <c r="B24" s="112"/>
      <c r="C24" s="113" t="s">
        <v>68</v>
      </c>
      <c r="D24" s="490" t="s">
        <v>138</v>
      </c>
      <c r="E24" s="491"/>
      <c r="F24" s="476" t="str">
        <f ca="1">'E Honorarberechnung'!P4</f>
        <v>E Honorarberechnung</v>
      </c>
      <c r="G24" s="477"/>
      <c r="H24" s="497"/>
      <c r="I24" s="38" t="b">
        <f>AND(I14=FALSE,I15,I18,I17=FALSE)</f>
        <v>0</v>
      </c>
      <c r="J24" s="1" t="s">
        <v>136</v>
      </c>
      <c r="K24" s="7"/>
    </row>
    <row r="25" spans="1:11">
      <c r="B25" s="112"/>
      <c r="C25" s="113" t="s">
        <v>70</v>
      </c>
      <c r="D25" s="490" t="s">
        <v>126</v>
      </c>
      <c r="E25" s="491"/>
      <c r="F25" s="476" t="str">
        <f ca="1">'F Honorarübersicht'!M4</f>
        <v>F Honorarübersicht</v>
      </c>
      <c r="G25" s="477"/>
      <c r="H25" s="497"/>
      <c r="I25" s="624" t="b">
        <f>IF(OR(I24=TRUE,I23=TRUE,I22=TRUE),TRUE,FALSE)</f>
        <v>1</v>
      </c>
      <c r="J25" s="103" t="s">
        <v>85</v>
      </c>
      <c r="K25" s="10"/>
    </row>
    <row r="26" spans="1:11">
      <c r="B26" s="443"/>
      <c r="C26" s="428" t="s">
        <v>71</v>
      </c>
      <c r="D26" s="492" t="s">
        <v>145</v>
      </c>
      <c r="E26" s="493"/>
      <c r="F26" s="478" t="str">
        <f ca="1">'G Honorarabrechnung'!M4</f>
        <v>G Honorarabrechnung</v>
      </c>
      <c r="G26" s="479"/>
      <c r="H26" s="497"/>
      <c r="J26" s="14"/>
    </row>
    <row r="27" spans="1:11" ht="16.5" customHeight="1"/>
    <row r="28" spans="1:11" ht="16.5" customHeight="1">
      <c r="J28" s="14"/>
    </row>
    <row r="29" spans="1:11"/>
    <row r="30" spans="1:11">
      <c r="B30" s="625" t="s">
        <v>42</v>
      </c>
      <c r="C30" s="625"/>
    </row>
    <row r="31" spans="1:11" ht="17.399999999999999" thickBot="1"/>
    <row r="32" spans="1:11" ht="230.1" customHeight="1" thickTop="1" thickBot="1">
      <c r="B32" s="494" t="s">
        <v>175</v>
      </c>
      <c r="C32" s="495"/>
      <c r="D32" s="495"/>
      <c r="E32" s="495"/>
      <c r="F32" s="495"/>
      <c r="G32" s="496"/>
    </row>
    <row r="33" spans="2:7" ht="17.399999999999999" thickTop="1"/>
    <row r="34" spans="2:7">
      <c r="B34" s="625" t="s">
        <v>56</v>
      </c>
      <c r="C34" s="625"/>
    </row>
    <row r="35" spans="2:7" ht="17.399999999999999" thickBot="1"/>
    <row r="36" spans="2:7" ht="195" customHeight="1" thickTop="1" thickBot="1">
      <c r="B36" s="487" t="s">
        <v>177</v>
      </c>
      <c r="C36" s="488"/>
      <c r="D36" s="488"/>
      <c r="E36" s="488"/>
      <c r="F36" s="488"/>
      <c r="G36" s="489"/>
    </row>
    <row r="37" spans="2:7" ht="17.399999999999999" thickTop="1"/>
    <row r="38" spans="2:7"/>
    <row r="39" spans="2:7"/>
    <row r="40" spans="2:7"/>
    <row r="41" spans="2:7"/>
    <row r="42" spans="2:7"/>
    <row r="43" spans="2:7"/>
    <row r="44" spans="2:7"/>
    <row r="60"/>
    <row r="61"/>
    <row r="64"/>
    <row r="65"/>
  </sheetData>
  <sheetProtection algorithmName="SHA-512" hashValue="dQ87iEp662rBbKWCddMImLuAHgLArj/WEkliB3cIMqY5UJlZdA97ah5lZzaUMBmn5QpqICWCWoF/0jR8tAC9Iw==" saltValue="vO9HM9CpgBIrAaGtTshYqA==" spinCount="100000" sheet="1" formatRows="0"/>
  <mergeCells count="25">
    <mergeCell ref="H22:H26"/>
    <mergeCell ref="B3:E3"/>
    <mergeCell ref="H2:H9"/>
    <mergeCell ref="D18:E18"/>
    <mergeCell ref="C20:G20"/>
    <mergeCell ref="B6:D6"/>
    <mergeCell ref="B7:D7"/>
    <mergeCell ref="B8:D8"/>
    <mergeCell ref="C13:E13"/>
    <mergeCell ref="D14:E14"/>
    <mergeCell ref="D15:E15"/>
    <mergeCell ref="C16:E16"/>
    <mergeCell ref="D17:E17"/>
    <mergeCell ref="E7:G7"/>
    <mergeCell ref="E8:G8"/>
    <mergeCell ref="E9:G9"/>
    <mergeCell ref="B9:D9"/>
    <mergeCell ref="B2:E2"/>
    <mergeCell ref="B4:E4"/>
    <mergeCell ref="B36:G36"/>
    <mergeCell ref="D25:E25"/>
    <mergeCell ref="D26:E26"/>
    <mergeCell ref="D24:E24"/>
    <mergeCell ref="B32:G32"/>
    <mergeCell ref="D23:E23"/>
  </mergeCells>
  <conditionalFormatting sqref="B3:E3">
    <cfRule type="expression" dxfId="684" priority="2">
      <formula>$B$3=""</formula>
    </cfRule>
  </conditionalFormatting>
  <conditionalFormatting sqref="C14">
    <cfRule type="expression" dxfId="683" priority="11">
      <formula>IF(COUNTIF(I14:I15,TRUE)&lt;&gt;1,1,0)</formula>
    </cfRule>
  </conditionalFormatting>
  <conditionalFormatting sqref="C15">
    <cfRule type="expression" dxfId="682" priority="10">
      <formula>IF(COUNTIF(I14:I15,TRUE)&lt;&gt;1,1,0)</formula>
    </cfRule>
  </conditionalFormatting>
  <conditionalFormatting sqref="C17">
    <cfRule type="expression" dxfId="681" priority="7">
      <formula>IF(AND(I15,(COUNTIF(I17:I18,TRUE)&lt;&gt;1)),1,0)</formula>
    </cfRule>
  </conditionalFormatting>
  <conditionalFormatting sqref="C18">
    <cfRule type="expression" dxfId="680" priority="6">
      <formula>IF(AND(I15,(COUNTIF(I17:I18,TRUE)&lt;&gt;1)),1,0)</formula>
    </cfRule>
  </conditionalFormatting>
  <conditionalFormatting sqref="E6">
    <cfRule type="expression" dxfId="679" priority="5">
      <formula>E$6=""</formula>
    </cfRule>
  </conditionalFormatting>
  <conditionalFormatting sqref="E9">
    <cfRule type="expression" dxfId="678" priority="727">
      <formula>IF($E$9="",TRUE,FALSE)</formula>
    </cfRule>
  </conditionalFormatting>
  <conditionalFormatting sqref="E7:G7">
    <cfRule type="expression" dxfId="677" priority="1">
      <formula>E7=""</formula>
    </cfRule>
  </conditionalFormatting>
  <conditionalFormatting sqref="G6">
    <cfRule type="expression" dxfId="676" priority="3">
      <formula>G6=""</formula>
    </cfRule>
  </conditionalFormatting>
  <hyperlinks>
    <hyperlink ref="F23:G23" location="Link_StBD1_BesLstg" display="Link_StBD1_BesLstg" xr:uid="{00000000-0004-0000-0000-000000000000}"/>
    <hyperlink ref="F24:G24" location="Link_E_Honorar" display="Link_E_Honorar" xr:uid="{00000000-0004-0000-0000-000001000000}"/>
    <hyperlink ref="F25:G25" location="Link_F_Uebersicht" display="Link_F_Uebersicht" xr:uid="{00000000-0004-0000-0000-000002000000}"/>
    <hyperlink ref="F26" location="Link_G_Abrechnung" display="Link_G_Abrechnung" xr:uid="{00000000-0004-0000-0000-000003000000}"/>
  </hyperlink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Januar 2024&amp;R&amp;P</oddFooter>
  </headerFooter>
  <rowBreaks count="1" manualBreakCount="1">
    <brk id="28"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ltText="">
                <anchor moveWithCells="1">
                  <from>
                    <xdr:col>2</xdr:col>
                    <xdr:colOff>0</xdr:colOff>
                    <xdr:row>13</xdr:row>
                    <xdr:rowOff>0</xdr:rowOff>
                  </from>
                  <to>
                    <xdr:col>3</xdr:col>
                    <xdr:colOff>0</xdr:colOff>
                    <xdr:row>14</xdr:row>
                    <xdr:rowOff>0</xdr:rowOff>
                  </to>
                </anchor>
              </controlPr>
            </control>
          </mc:Choice>
        </mc:AlternateContent>
        <mc:AlternateContent xmlns:mc="http://schemas.openxmlformats.org/markup-compatibility/2006">
          <mc:Choice Requires="x14">
            <control shapeId="30722" r:id="rId5" name="Check Box 2">
              <controlPr defaultSize="0" autoFill="0" autoLine="0" autoPict="0" altText="">
                <anchor moveWithCells="1">
                  <from>
                    <xdr:col>2</xdr:col>
                    <xdr:colOff>0</xdr:colOff>
                    <xdr:row>14</xdr:row>
                    <xdr:rowOff>0</xdr:rowOff>
                  </from>
                  <to>
                    <xdr:col>3</xdr:col>
                    <xdr:colOff>0</xdr:colOff>
                    <xdr:row>15</xdr:row>
                    <xdr:rowOff>0</xdr:rowOff>
                  </to>
                </anchor>
              </controlPr>
            </control>
          </mc:Choice>
        </mc:AlternateContent>
        <mc:AlternateContent xmlns:mc="http://schemas.openxmlformats.org/markup-compatibility/2006">
          <mc:Choice Requires="x14">
            <control shapeId="30723" r:id="rId6" name="Check Box 3">
              <controlPr defaultSize="0" autoFill="0" autoLine="0" autoPict="0" altText="">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30724" r:id="rId7" name="Check Box 4">
              <controlPr defaultSize="0" autoFill="0" autoLine="0" autoPict="0" altText="">
                <anchor moveWithCells="1">
                  <from>
                    <xdr:col>2</xdr:col>
                    <xdr:colOff>0</xdr:colOff>
                    <xdr:row>17</xdr:row>
                    <xdr:rowOff>0</xdr:rowOff>
                  </from>
                  <to>
                    <xdr:col>3</xdr:col>
                    <xdr:colOff>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9">
    <tabColor theme="3" tint="0.59999389629810485"/>
    <pageSetUpPr fitToPage="1"/>
  </sheetPr>
  <dimension ref="A1:P128"/>
  <sheetViews>
    <sheetView showGridLines="0" topLeftCell="A76" zoomScale="110" zoomScaleNormal="110" zoomScaleSheetLayoutView="110" workbookViewId="0">
      <selection activeCell="J86" activeCellId="17" sqref="J14 J16 J18 J29 J31 J33 J35 J52 J54 J56 J70 J72 J74 J76 J78 J82 J84 J86"/>
    </sheetView>
  </sheetViews>
  <sheetFormatPr baseColWidth="10" defaultColWidth="0" defaultRowHeight="0" customHeight="1" zeroHeight="1"/>
  <cols>
    <col min="1" max="1" width="5.6640625" style="195" customWidth="1"/>
    <col min="2" max="2" width="3.33203125" style="79" customWidth="1"/>
    <col min="3" max="3" width="6.33203125" style="79" customWidth="1"/>
    <col min="4" max="4" width="0.6640625" style="79" customWidth="1"/>
    <col min="5" max="5" width="2.6640625" style="79" customWidth="1"/>
    <col min="6" max="6" width="53.33203125" style="79" customWidth="1"/>
    <col min="7" max="7" width="2.6640625" style="79" customWidth="1"/>
    <col min="8" max="9" width="7.33203125" style="79" customWidth="1"/>
    <col min="10" max="10" width="12.33203125" style="79" customWidth="1"/>
    <col min="11" max="11" width="12.6640625" style="80" customWidth="1"/>
    <col min="12" max="12" width="2.6640625" style="72" customWidth="1"/>
    <col min="13" max="13" width="11.44140625" style="626" hidden="1" customWidth="1"/>
    <col min="14" max="16384" width="10.6640625" style="73" hidden="1"/>
  </cols>
  <sheetData>
    <row r="1" spans="1:16" ht="16.8"/>
    <row r="2" spans="1:16" s="50" customFormat="1" ht="16.5" customHeight="1">
      <c r="A2" s="173"/>
      <c r="B2" s="483" t="str">
        <f>IF(Projektgrundlagen!B2="","",Projektgrundlagen!B2)</f>
        <v>Freiberufliche Dienstleistungen</v>
      </c>
      <c r="C2" s="483"/>
      <c r="D2" s="483"/>
      <c r="E2" s="483"/>
      <c r="F2" s="483"/>
      <c r="G2" s="484"/>
      <c r="H2" s="519" t="str">
        <f>IF(Projektgrundlagen!F2="","",Projektgrundlagen!F2)</f>
        <v>VII.02.4</v>
      </c>
      <c r="I2" s="520"/>
      <c r="J2" s="520" t="s">
        <v>206</v>
      </c>
      <c r="K2" s="521"/>
      <c r="L2" s="518" t="s">
        <v>209</v>
      </c>
      <c r="M2" s="627" t="s">
        <v>26</v>
      </c>
      <c r="P2" s="67" t="s">
        <v>66</v>
      </c>
    </row>
    <row r="3" spans="1:16" s="50" customFormat="1" ht="37.5" customHeight="1">
      <c r="A3" s="173"/>
      <c r="B3" s="526" t="str">
        <f>IF(Projektgrundlagen!B3="","",Projektgrundlagen!B3)</f>
        <v xml:space="preserve">Besondere Leistungen zur Flächenplanung gem.Anlage 9 HOAI-Freiräumlicher Entwurf </v>
      </c>
      <c r="C3" s="526"/>
      <c r="D3" s="526"/>
      <c r="E3" s="526"/>
      <c r="F3" s="526"/>
      <c r="G3" s="527"/>
      <c r="H3" s="430"/>
      <c r="I3" s="431"/>
      <c r="J3" s="433"/>
      <c r="K3" s="434"/>
      <c r="L3" s="518"/>
      <c r="M3" s="627"/>
      <c r="P3" s="67"/>
    </row>
    <row r="4" spans="1:16" s="50" customFormat="1" ht="16.8">
      <c r="A4" s="173"/>
      <c r="B4" s="485" t="s">
        <v>209</v>
      </c>
      <c r="C4" s="485"/>
      <c r="D4" s="485"/>
      <c r="E4" s="485"/>
      <c r="F4" s="485"/>
      <c r="G4" s="486"/>
      <c r="H4" s="522" t="str">
        <f>IF(Projektgrundlagen!F4="","",Projektgrundlagen!F4)</f>
        <v>Vertragsnr.:</v>
      </c>
      <c r="I4" s="523"/>
      <c r="J4" s="524" t="str">
        <f>IF(Projektgrundlagen!G4="","",Projektgrundlagen!G4)</f>
        <v>000.792.717</v>
      </c>
      <c r="K4" s="525"/>
      <c r="L4" s="518"/>
      <c r="P4" s="1" t="str">
        <f ca="1">MID(CELL("dateiname",A2),FIND("]",CELL("dateiname",A2))+1,255)</f>
        <v>D Leistungen</v>
      </c>
    </row>
    <row r="5" spans="1:16" s="50" customFormat="1" ht="7.5" customHeight="1">
      <c r="A5" s="173"/>
      <c r="B5" s="145"/>
      <c r="C5" s="145"/>
      <c r="D5" s="145"/>
      <c r="E5" s="145"/>
      <c r="F5" s="145"/>
      <c r="G5" s="153"/>
      <c r="H5" s="140"/>
      <c r="I5" s="140"/>
      <c r="J5" s="61"/>
      <c r="K5" s="61"/>
      <c r="L5" s="518"/>
    </row>
    <row r="6" spans="1:16" s="50" customFormat="1" ht="16.8">
      <c r="A6" s="173"/>
      <c r="B6" s="528" t="str">
        <f>IF(Projektgrundlagen!B6="","",Projektgrundlagen!B6)</f>
        <v>Maßnahmennr:</v>
      </c>
      <c r="C6" s="529"/>
      <c r="D6" s="529"/>
      <c r="E6" s="529"/>
      <c r="F6" s="512" t="str">
        <f>IF(Projektgrundlagen!E6="","",Projektgrundlagen!E6)</f>
        <v>B14HA150700001</v>
      </c>
      <c r="G6" s="512"/>
      <c r="H6" s="513" t="str">
        <f>IF(Projektgrundlagen!F6="","",Projektgrundlagen!F6)</f>
        <v>Vergabenr.:</v>
      </c>
      <c r="I6" s="513"/>
      <c r="J6" s="530" t="str">
        <f>IF(Projektgrundlagen!G6="","",Projektgrundlagen!G6)</f>
        <v>26-004187</v>
      </c>
      <c r="K6" s="531"/>
      <c r="L6" s="518"/>
    </row>
    <row r="7" spans="1:16" s="50" customFormat="1" ht="16.8">
      <c r="A7" s="173"/>
      <c r="B7" s="532" t="str">
        <f>IF(Projektgrundlagen!B7="","",Projektgrundlagen!B7)</f>
        <v>Maßnahme:</v>
      </c>
      <c r="C7" s="533"/>
      <c r="D7" s="533"/>
      <c r="E7" s="533"/>
      <c r="F7" s="536" t="str">
        <f>IF(Projektgrundlagen!E7="","",Projektgrundlagen!E7)</f>
        <v>Neubau ASG TUM Campus Taufkirchen / Ottobrunn</v>
      </c>
      <c r="G7" s="536"/>
      <c r="H7" s="536"/>
      <c r="I7" s="536"/>
      <c r="J7" s="536"/>
      <c r="K7" s="537"/>
      <c r="L7" s="518"/>
    </row>
    <row r="8" spans="1:16" s="50" customFormat="1" ht="16.8">
      <c r="A8" s="173"/>
      <c r="B8" s="534" t="str">
        <f>IF(Projektgrundlagen!B8="","",Projektgrundlagen!B8)</f>
        <v/>
      </c>
      <c r="C8" s="535"/>
      <c r="D8" s="535"/>
      <c r="E8" s="535"/>
      <c r="F8" s="510" t="str">
        <f>IF(Projektgrundlagen!E8="","",Projektgrundlagen!E8)</f>
        <v/>
      </c>
      <c r="G8" s="510"/>
      <c r="H8" s="510"/>
      <c r="I8" s="510"/>
      <c r="J8" s="510"/>
      <c r="K8" s="511"/>
      <c r="L8" s="518"/>
    </row>
    <row r="9" spans="1:16" s="50" customFormat="1" ht="16.8">
      <c r="A9" s="173"/>
      <c r="B9" s="516" t="str">
        <f>IF(Projektgrundlagen!B9="","",Projektgrundlagen!B9)</f>
        <v>Bieter:</v>
      </c>
      <c r="C9" s="517"/>
      <c r="D9" s="517"/>
      <c r="E9" s="517"/>
      <c r="F9" s="514" t="str">
        <f>IF(Projektgrundlagen!E9="","",Projektgrundlagen!E9)</f>
        <v/>
      </c>
      <c r="G9" s="514"/>
      <c r="H9" s="514"/>
      <c r="I9" s="514"/>
      <c r="J9" s="514"/>
      <c r="K9" s="515"/>
      <c r="L9" s="518"/>
    </row>
    <row r="10" spans="1:16" ht="16.8">
      <c r="B10" s="216"/>
      <c r="C10" s="366"/>
      <c r="D10" s="76"/>
      <c r="E10" s="76"/>
      <c r="F10" s="77"/>
      <c r="G10" s="78"/>
      <c r="H10" s="77"/>
      <c r="I10" s="77"/>
      <c r="J10" s="217"/>
      <c r="K10" s="85"/>
    </row>
    <row r="11" spans="1:16" s="50" customFormat="1" ht="27" customHeight="1">
      <c r="A11" s="173"/>
      <c r="B11" s="448" t="s">
        <v>212</v>
      </c>
      <c r="C11" s="448"/>
      <c r="D11" s="448"/>
      <c r="E11" s="448"/>
      <c r="F11" s="447"/>
      <c r="G11" s="449" t="str">
        <f>IF(NOT(Projektgrundlagen!I25),"",LOOKUP(TRUE,Projektgrundlagen!I20:I24,Projektgrundlagen!J20:J24))</f>
        <v>Hochbau  Land</v>
      </c>
      <c r="H11" s="444" t="s">
        <v>22</v>
      </c>
      <c r="I11" s="444" t="s">
        <v>21</v>
      </c>
      <c r="J11" s="445" t="s">
        <v>140</v>
      </c>
      <c r="K11" s="446" t="s">
        <v>139</v>
      </c>
      <c r="L11" s="48"/>
    </row>
    <row r="12" spans="1:16" ht="7.5" customHeight="1">
      <c r="B12" s="218"/>
      <c r="C12" s="367"/>
      <c r="D12" s="219"/>
      <c r="E12" s="219"/>
      <c r="F12" s="214"/>
      <c r="G12" s="220"/>
      <c r="H12" s="214"/>
      <c r="I12" s="214"/>
      <c r="J12" s="221"/>
      <c r="K12" s="123"/>
    </row>
    <row r="13" spans="1:16" ht="22.95" customHeight="1">
      <c r="B13" s="192" t="s">
        <v>188</v>
      </c>
      <c r="C13" s="193"/>
      <c r="D13" s="193"/>
      <c r="E13" s="193"/>
      <c r="F13" s="628" t="s">
        <v>236</v>
      </c>
      <c r="G13" s="628"/>
      <c r="H13" s="628"/>
      <c r="I13" s="628"/>
      <c r="J13" s="196"/>
      <c r="K13" s="197"/>
      <c r="L13" s="81"/>
    </row>
    <row r="14" spans="1:16" ht="17.399999999999999">
      <c r="B14" s="35"/>
      <c r="C14" s="453" t="s">
        <v>18</v>
      </c>
      <c r="D14" s="454"/>
      <c r="E14" s="162"/>
      <c r="F14" s="629" t="s">
        <v>237</v>
      </c>
      <c r="G14" s="160"/>
      <c r="H14" s="630">
        <v>1</v>
      </c>
      <c r="I14" s="631" t="s">
        <v>240</v>
      </c>
      <c r="J14" s="260"/>
      <c r="K14" s="161">
        <f>IF(M14,IF(J14&gt;0,H14*J14,0),"")</f>
        <v>0</v>
      </c>
      <c r="L14" s="81"/>
      <c r="M14" s="626" t="b">
        <v>1</v>
      </c>
    </row>
    <row r="15" spans="1:16" ht="31.2" customHeight="1">
      <c r="B15" s="60"/>
      <c r="C15" s="365"/>
      <c r="D15" s="254"/>
      <c r="E15" s="162"/>
      <c r="F15" s="633" t="s">
        <v>259</v>
      </c>
      <c r="G15" s="455"/>
      <c r="H15" s="456"/>
      <c r="I15" s="457"/>
      <c r="J15" s="458"/>
      <c r="K15" s="459"/>
      <c r="L15" s="81"/>
    </row>
    <row r="16" spans="1:16" ht="27.6" customHeight="1">
      <c r="B16" s="35"/>
      <c r="C16" s="453" t="s">
        <v>17</v>
      </c>
      <c r="D16" s="460"/>
      <c r="E16" s="461"/>
      <c r="F16" s="629" t="s">
        <v>241</v>
      </c>
      <c r="G16" s="160"/>
      <c r="H16" s="630">
        <v>1</v>
      </c>
      <c r="I16" s="631" t="s">
        <v>240</v>
      </c>
      <c r="J16" s="261"/>
      <c r="K16" s="161">
        <f>IF(M16,IF(J16&gt;0,H16*J16,0),"")</f>
        <v>0</v>
      </c>
      <c r="L16" s="81"/>
      <c r="M16" s="626" t="b">
        <v>1</v>
      </c>
    </row>
    <row r="17" spans="2:13" ht="10.5" customHeight="1">
      <c r="B17" s="60"/>
      <c r="C17" s="365"/>
      <c r="D17" s="255"/>
      <c r="E17" s="159"/>
      <c r="F17" s="635"/>
      <c r="G17" s="462"/>
      <c r="H17" s="463"/>
      <c r="I17" s="464"/>
      <c r="J17" s="465"/>
      <c r="K17" s="459"/>
      <c r="L17" s="81"/>
    </row>
    <row r="18" spans="2:13" ht="17.399999999999999">
      <c r="B18" s="35"/>
      <c r="C18" s="453" t="s">
        <v>16</v>
      </c>
      <c r="D18" s="460"/>
      <c r="E18" s="461"/>
      <c r="F18" s="636" t="s">
        <v>257</v>
      </c>
      <c r="G18" s="160"/>
      <c r="H18" s="630">
        <v>1</v>
      </c>
      <c r="I18" s="631" t="s">
        <v>240</v>
      </c>
      <c r="J18" s="261"/>
      <c r="K18" s="161">
        <f>IF(M18,IF(J18&gt;0,H18*J18,0),"")</f>
        <v>0</v>
      </c>
      <c r="L18" s="81"/>
      <c r="M18" s="626" t="b">
        <v>1</v>
      </c>
    </row>
    <row r="19" spans="2:13" ht="34.5" customHeight="1">
      <c r="B19" s="60"/>
      <c r="C19" s="365"/>
      <c r="D19" s="255"/>
      <c r="E19" s="159"/>
      <c r="F19" s="635" t="s">
        <v>258</v>
      </c>
      <c r="G19" s="462"/>
      <c r="H19" s="463"/>
      <c r="I19" s="464"/>
      <c r="J19" s="465"/>
      <c r="K19" s="459"/>
      <c r="L19" s="81"/>
    </row>
    <row r="20" spans="2:13" ht="17.399999999999999">
      <c r="B20" s="35"/>
      <c r="C20" s="453" t="s">
        <v>75</v>
      </c>
      <c r="D20" s="460"/>
      <c r="E20" s="461"/>
      <c r="F20" s="636"/>
      <c r="G20" s="160"/>
      <c r="H20" s="630"/>
      <c r="I20" s="631"/>
      <c r="J20" s="634"/>
      <c r="K20" s="161" t="str">
        <f>IF(M20,IF(J20&gt;0,H20*J20,0),"")</f>
        <v/>
      </c>
      <c r="L20" s="81"/>
      <c r="M20" s="626" t="b">
        <v>0</v>
      </c>
    </row>
    <row r="21" spans="2:13" ht="16.8">
      <c r="B21" s="60"/>
      <c r="C21" s="365"/>
      <c r="D21" s="255"/>
      <c r="E21" s="159"/>
      <c r="F21" s="635"/>
      <c r="G21" s="462"/>
      <c r="H21" s="463"/>
      <c r="I21" s="464"/>
      <c r="J21" s="465"/>
      <c r="K21" s="459"/>
      <c r="L21" s="81"/>
    </row>
    <row r="22" spans="2:13" ht="17.399999999999999">
      <c r="B22" s="35"/>
      <c r="C22" s="453" t="s">
        <v>76</v>
      </c>
      <c r="D22" s="460"/>
      <c r="E22" s="461"/>
      <c r="F22" s="636"/>
      <c r="G22" s="160"/>
      <c r="H22" s="630"/>
      <c r="I22" s="631"/>
      <c r="J22" s="634"/>
      <c r="K22" s="161" t="str">
        <f>IF(M22,IF(J22&gt;0,H22*J22,0),"")</f>
        <v/>
      </c>
      <c r="L22" s="81"/>
      <c r="M22" s="626" t="b">
        <v>0</v>
      </c>
    </row>
    <row r="23" spans="2:13" ht="16.8">
      <c r="B23" s="60"/>
      <c r="C23" s="365"/>
      <c r="D23" s="255"/>
      <c r="E23" s="159"/>
      <c r="F23" s="635"/>
      <c r="G23" s="462"/>
      <c r="H23" s="463"/>
      <c r="I23" s="464"/>
      <c r="J23" s="465"/>
      <c r="K23" s="459"/>
      <c r="L23" s="81"/>
    </row>
    <row r="24" spans="2:13" ht="17.399999999999999">
      <c r="B24" s="35"/>
      <c r="C24" s="453" t="s">
        <v>77</v>
      </c>
      <c r="D24" s="460"/>
      <c r="E24" s="461"/>
      <c r="F24" s="636"/>
      <c r="G24" s="160"/>
      <c r="H24" s="630"/>
      <c r="I24" s="631"/>
      <c r="J24" s="634"/>
      <c r="K24" s="161" t="str">
        <f>IF(M24,IF(J24&gt;0,H24*J24,0),"")</f>
        <v/>
      </c>
      <c r="L24" s="81"/>
      <c r="M24" s="626" t="b">
        <v>0</v>
      </c>
    </row>
    <row r="25" spans="2:13" ht="17.399999999999999" thickBot="1">
      <c r="B25" s="60"/>
      <c r="C25" s="365"/>
      <c r="D25" s="255"/>
      <c r="E25" s="159"/>
      <c r="G25" s="462"/>
      <c r="H25" s="463"/>
      <c r="I25" s="464"/>
      <c r="J25" s="465"/>
      <c r="K25" s="459"/>
      <c r="L25" s="81"/>
    </row>
    <row r="26" spans="2:13" ht="22.95" customHeight="1" thickBot="1">
      <c r="B26" s="198"/>
      <c r="C26" s="368" t="s">
        <v>1</v>
      </c>
      <c r="D26" s="199"/>
      <c r="E26" s="200"/>
      <c r="F26" s="637"/>
      <c r="G26" s="201"/>
      <c r="H26" s="158"/>
      <c r="I26" s="158"/>
      <c r="J26" s="202" t="s">
        <v>196</v>
      </c>
      <c r="K26" s="203">
        <f>IF(Projektgrundlagen!I25,IF(COUNT(K14:K25)&gt;0,SUM(K14:K25),""),0)</f>
        <v>0</v>
      </c>
    </row>
    <row r="27" spans="2:13" ht="16.8">
      <c r="B27" s="216"/>
      <c r="C27" s="366"/>
      <c r="D27" s="76"/>
      <c r="E27" s="76"/>
      <c r="F27" s="77"/>
      <c r="G27" s="78"/>
      <c r="H27" s="77"/>
      <c r="I27" s="77"/>
      <c r="J27" s="217"/>
      <c r="K27" s="85"/>
    </row>
    <row r="28" spans="2:13" ht="22.95" customHeight="1">
      <c r="B28" s="192" t="s">
        <v>199</v>
      </c>
      <c r="C28" s="193"/>
      <c r="D28" s="193"/>
      <c r="E28" s="193"/>
      <c r="F28" s="628" t="s">
        <v>239</v>
      </c>
      <c r="G28" s="628"/>
      <c r="H28" s="628"/>
      <c r="I28" s="628"/>
      <c r="J28" s="196"/>
      <c r="K28" s="205"/>
    </row>
    <row r="29" spans="2:13" ht="30" customHeight="1">
      <c r="B29" s="35"/>
      <c r="C29" s="453" t="s">
        <v>15</v>
      </c>
      <c r="D29" s="454"/>
      <c r="E29" s="162"/>
      <c r="F29" s="636" t="s">
        <v>244</v>
      </c>
      <c r="G29" s="160"/>
      <c r="H29" s="630">
        <v>1</v>
      </c>
      <c r="I29" s="631" t="s">
        <v>240</v>
      </c>
      <c r="J29" s="260"/>
      <c r="K29" s="161">
        <f>IF(M29,IF(J29&gt;0,H29*J29,0),"")</f>
        <v>0</v>
      </c>
      <c r="L29" s="81"/>
      <c r="M29" s="626" t="b">
        <v>1</v>
      </c>
    </row>
    <row r="30" spans="2:13" ht="16.8">
      <c r="B30" s="60"/>
      <c r="C30" s="365"/>
      <c r="D30" s="254"/>
      <c r="E30" s="162"/>
      <c r="F30" s="633"/>
      <c r="G30" s="455"/>
      <c r="H30" s="456"/>
      <c r="I30" s="457"/>
      <c r="J30" s="458"/>
      <c r="K30" s="459"/>
      <c r="L30" s="81"/>
    </row>
    <row r="31" spans="2:13" ht="44.25" customHeight="1">
      <c r="B31" s="35"/>
      <c r="C31" s="453" t="s">
        <v>14</v>
      </c>
      <c r="D31" s="460"/>
      <c r="E31" s="461"/>
      <c r="F31" s="636" t="s">
        <v>249</v>
      </c>
      <c r="G31" s="160"/>
      <c r="H31" s="630">
        <v>1</v>
      </c>
      <c r="I31" s="631" t="s">
        <v>240</v>
      </c>
      <c r="J31" s="261"/>
      <c r="K31" s="161">
        <f>IF(M31,IF(J31&gt;0,H31*J31,0),"")</f>
        <v>0</v>
      </c>
      <c r="L31" s="81"/>
      <c r="M31" s="626" t="b">
        <v>1</v>
      </c>
    </row>
    <row r="32" spans="2:13" ht="7.5" customHeight="1">
      <c r="B32" s="60"/>
      <c r="C32" s="365"/>
      <c r="D32" s="255"/>
      <c r="E32" s="159"/>
      <c r="F32" s="635"/>
      <c r="G32" s="462"/>
      <c r="H32" s="463"/>
      <c r="I32" s="464"/>
      <c r="J32" s="465"/>
      <c r="K32" s="459"/>
      <c r="L32" s="81"/>
    </row>
    <row r="33" spans="2:13" ht="29.25" customHeight="1">
      <c r="B33" s="35"/>
      <c r="C33" s="453" t="s">
        <v>13</v>
      </c>
      <c r="D33" s="460"/>
      <c r="E33" s="461"/>
      <c r="F33" s="636" t="s">
        <v>245</v>
      </c>
      <c r="G33" s="160"/>
      <c r="H33" s="630">
        <v>1</v>
      </c>
      <c r="I33" s="631" t="s">
        <v>240</v>
      </c>
      <c r="J33" s="261"/>
      <c r="K33" s="161">
        <f>IF(M33,IF(J33&gt;0,H33*J33,0),"")</f>
        <v>0</v>
      </c>
      <c r="L33" s="81"/>
      <c r="M33" s="626" t="b">
        <v>1</v>
      </c>
    </row>
    <row r="34" spans="2:13" ht="116.25" customHeight="1">
      <c r="B34" s="60"/>
      <c r="C34" s="365"/>
      <c r="D34" s="255"/>
      <c r="E34" s="159"/>
      <c r="F34" s="635" t="s">
        <v>261</v>
      </c>
      <c r="G34" s="462"/>
      <c r="H34" s="463"/>
      <c r="I34" s="464"/>
      <c r="J34" s="465"/>
      <c r="K34" s="459"/>
      <c r="L34" s="81"/>
    </row>
    <row r="35" spans="2:13" ht="19.95" customHeight="1">
      <c r="B35" s="35"/>
      <c r="C35" s="453" t="s">
        <v>78</v>
      </c>
      <c r="D35" s="460"/>
      <c r="E35" s="461"/>
      <c r="F35" s="636" t="s">
        <v>262</v>
      </c>
      <c r="G35" s="160"/>
      <c r="H35" s="630">
        <v>1</v>
      </c>
      <c r="I35" s="631" t="s">
        <v>240</v>
      </c>
      <c r="J35" s="261"/>
      <c r="K35" s="161">
        <f>IF(M35,IF(J35&gt;0,H35*J35,0),"")</f>
        <v>0</v>
      </c>
      <c r="L35" s="81"/>
      <c r="M35" s="626" t="b">
        <v>1</v>
      </c>
    </row>
    <row r="36" spans="2:13" ht="57" customHeight="1">
      <c r="B36" s="60"/>
      <c r="C36" s="365"/>
      <c r="D36" s="255"/>
      <c r="E36" s="159"/>
      <c r="F36" s="635" t="s">
        <v>264</v>
      </c>
      <c r="G36" s="462"/>
      <c r="H36" s="463"/>
      <c r="I36" s="464"/>
      <c r="J36" s="465"/>
      <c r="K36" s="459"/>
      <c r="L36" s="81"/>
    </row>
    <row r="37" spans="2:13" ht="17.399999999999999">
      <c r="B37" s="35"/>
      <c r="C37" s="453" t="s">
        <v>79</v>
      </c>
      <c r="D37" s="460"/>
      <c r="E37" s="461"/>
      <c r="F37" s="636"/>
      <c r="G37" s="160"/>
      <c r="H37" s="630"/>
      <c r="I37" s="631"/>
      <c r="J37" s="634"/>
      <c r="K37" s="161" t="str">
        <f>IF(M37,IF(J37&gt;0,H37*J37,0),"")</f>
        <v/>
      </c>
      <c r="L37" s="81"/>
      <c r="M37" s="626" t="b">
        <v>0</v>
      </c>
    </row>
    <row r="38" spans="2:13" ht="16.8">
      <c r="B38" s="60"/>
      <c r="C38" s="365"/>
      <c r="D38" s="255"/>
      <c r="E38" s="159"/>
      <c r="F38" s="635"/>
      <c r="G38" s="462"/>
      <c r="H38" s="463"/>
      <c r="I38" s="464"/>
      <c r="J38" s="465"/>
      <c r="K38" s="459"/>
      <c r="L38" s="81"/>
    </row>
    <row r="39" spans="2:13" ht="17.399999999999999">
      <c r="B39" s="35"/>
      <c r="C39" s="453" t="s">
        <v>80</v>
      </c>
      <c r="D39" s="460"/>
      <c r="E39" s="461"/>
      <c r="F39" s="636"/>
      <c r="G39" s="160"/>
      <c r="H39" s="630"/>
      <c r="I39" s="631"/>
      <c r="J39" s="634"/>
      <c r="K39" s="161" t="str">
        <f>IF(M39,IF(J39&gt;0,H39*J39,0),"")</f>
        <v/>
      </c>
      <c r="L39" s="81"/>
      <c r="M39" s="626" t="b">
        <v>0</v>
      </c>
    </row>
    <row r="40" spans="2:13" ht="39" customHeight="1">
      <c r="B40" s="60"/>
      <c r="C40" s="365"/>
      <c r="D40" s="255"/>
      <c r="E40" s="159"/>
      <c r="F40" s="635"/>
      <c r="G40" s="462"/>
      <c r="H40" s="463"/>
      <c r="I40" s="464"/>
      <c r="J40" s="465"/>
      <c r="K40" s="459"/>
      <c r="L40" s="81"/>
    </row>
    <row r="41" spans="2:13" ht="17.399999999999999">
      <c r="B41" s="35"/>
      <c r="C41" s="453" t="s">
        <v>86</v>
      </c>
      <c r="D41" s="460"/>
      <c r="E41" s="461"/>
      <c r="F41" s="636"/>
      <c r="G41" s="160"/>
      <c r="H41" s="630"/>
      <c r="I41" s="631"/>
      <c r="J41" s="634"/>
      <c r="K41" s="161" t="str">
        <f>IF(M41,IF(J41&gt;0,H41*J41,0),"")</f>
        <v/>
      </c>
      <c r="L41" s="81"/>
      <c r="M41" s="626" t="b">
        <v>0</v>
      </c>
    </row>
    <row r="42" spans="2:13" ht="39.6" customHeight="1">
      <c r="B42" s="60"/>
      <c r="C42" s="365"/>
      <c r="D42" s="255"/>
      <c r="E42" s="159"/>
      <c r="F42" s="635"/>
      <c r="G42" s="462"/>
      <c r="H42" s="463"/>
      <c r="I42" s="464"/>
      <c r="J42" s="465"/>
      <c r="K42" s="459"/>
      <c r="L42" s="81"/>
    </row>
    <row r="43" spans="2:13" ht="17.399999999999999">
      <c r="B43" s="35"/>
      <c r="C43" s="453" t="s">
        <v>87</v>
      </c>
      <c r="D43" s="460"/>
      <c r="E43" s="461"/>
      <c r="F43" s="636"/>
      <c r="G43" s="160"/>
      <c r="H43" s="630"/>
      <c r="I43" s="631"/>
      <c r="J43" s="634"/>
      <c r="K43" s="161" t="str">
        <f>IF(M43,IF(J43&gt;0,H43*J43,0),"")</f>
        <v/>
      </c>
      <c r="L43" s="81"/>
      <c r="M43" s="626" t="b">
        <v>0</v>
      </c>
    </row>
    <row r="44" spans="2:13" ht="16.8">
      <c r="B44" s="60"/>
      <c r="C44" s="365"/>
      <c r="D44" s="255"/>
      <c r="E44" s="159"/>
      <c r="F44" s="635"/>
      <c r="G44" s="462"/>
      <c r="H44" s="463"/>
      <c r="I44" s="464"/>
      <c r="J44" s="465"/>
      <c r="K44" s="459"/>
      <c r="L44" s="81"/>
    </row>
    <row r="45" spans="2:13" ht="17.399999999999999">
      <c r="B45" s="35"/>
      <c r="C45" s="453" t="s">
        <v>88</v>
      </c>
      <c r="D45" s="460"/>
      <c r="E45" s="461"/>
      <c r="F45" s="636"/>
      <c r="G45" s="160"/>
      <c r="H45" s="630"/>
      <c r="I45" s="631"/>
      <c r="J45" s="634"/>
      <c r="K45" s="161" t="str">
        <f>IF(M45,IF(J45&gt;0,H45*J45,0),"")</f>
        <v/>
      </c>
      <c r="L45" s="81"/>
      <c r="M45" s="626" t="b">
        <v>0</v>
      </c>
    </row>
    <row r="46" spans="2:13" ht="16.8">
      <c r="B46" s="60"/>
      <c r="C46" s="365"/>
      <c r="D46" s="255"/>
      <c r="E46" s="159"/>
      <c r="F46" s="635"/>
      <c r="G46" s="462"/>
      <c r="H46" s="463"/>
      <c r="I46" s="464"/>
      <c r="J46" s="465"/>
      <c r="K46" s="459"/>
      <c r="L46" s="81"/>
    </row>
    <row r="47" spans="2:13" ht="17.399999999999999">
      <c r="B47" s="35"/>
      <c r="C47" s="453" t="s">
        <v>89</v>
      </c>
      <c r="D47" s="460"/>
      <c r="E47" s="461"/>
      <c r="F47" s="636"/>
      <c r="G47" s="160"/>
      <c r="H47" s="630"/>
      <c r="I47" s="631"/>
      <c r="J47" s="634"/>
      <c r="K47" s="161" t="str">
        <f>IF(M47,IF(J47&gt;0,H47*J47,0),"")</f>
        <v/>
      </c>
      <c r="L47" s="81"/>
      <c r="M47" s="626" t="b">
        <v>0</v>
      </c>
    </row>
    <row r="48" spans="2:13" ht="17.399999999999999" thickBot="1">
      <c r="B48" s="60"/>
      <c r="C48" s="365"/>
      <c r="D48" s="255"/>
      <c r="E48" s="159"/>
      <c r="F48" s="635"/>
      <c r="G48" s="462"/>
      <c r="H48" s="463"/>
      <c r="I48" s="464"/>
      <c r="J48" s="465"/>
      <c r="K48" s="459"/>
      <c r="L48" s="81"/>
    </row>
    <row r="49" spans="2:13" ht="22.95" customHeight="1" thickBot="1">
      <c r="B49" s="198"/>
      <c r="C49" s="368" t="s">
        <v>1</v>
      </c>
      <c r="D49" s="199"/>
      <c r="E49" s="209"/>
      <c r="F49" s="210"/>
      <c r="G49" s="211"/>
      <c r="H49" s="210"/>
      <c r="I49" s="210"/>
      <c r="J49" s="212" t="s">
        <v>189</v>
      </c>
      <c r="K49" s="203">
        <f>IF(Projektgrundlagen!I25,IF(COUNT(K29:K48)&gt;0,SUM(K29:K48),""),0)</f>
        <v>0</v>
      </c>
    </row>
    <row r="50" spans="2:13" ht="16.8">
      <c r="B50" s="216"/>
      <c r="C50" s="366"/>
      <c r="D50" s="76"/>
      <c r="E50" s="76"/>
      <c r="F50" s="77"/>
      <c r="G50" s="78"/>
      <c r="H50" s="77"/>
      <c r="I50" s="77"/>
      <c r="J50" s="217"/>
      <c r="K50" s="59"/>
    </row>
    <row r="51" spans="2:13" ht="22.95" customHeight="1">
      <c r="B51" s="192" t="s">
        <v>200</v>
      </c>
      <c r="C51" s="193"/>
      <c r="D51" s="193"/>
      <c r="E51" s="193"/>
      <c r="F51" s="628" t="s">
        <v>242</v>
      </c>
      <c r="G51" s="628"/>
      <c r="H51" s="628"/>
      <c r="I51" s="628"/>
      <c r="J51" s="196"/>
      <c r="K51" s="205"/>
    </row>
    <row r="52" spans="2:13" ht="17.399999999999999">
      <c r="B52" s="35"/>
      <c r="C52" s="453" t="s">
        <v>12</v>
      </c>
      <c r="D52" s="454"/>
      <c r="E52" s="162"/>
      <c r="F52" s="636" t="s">
        <v>246</v>
      </c>
      <c r="G52" s="160"/>
      <c r="H52" s="630">
        <v>1</v>
      </c>
      <c r="I52" s="631" t="s">
        <v>240</v>
      </c>
      <c r="J52" s="260"/>
      <c r="K52" s="161">
        <f>IF(M52,IF(J52&gt;0,H52*J52,0),"")</f>
        <v>0</v>
      </c>
      <c r="L52" s="81"/>
      <c r="M52" s="626" t="b">
        <v>1</v>
      </c>
    </row>
    <row r="53" spans="2:13" ht="34.5" customHeight="1">
      <c r="B53" s="60"/>
      <c r="C53" s="365"/>
      <c r="D53" s="254"/>
      <c r="E53" s="162"/>
      <c r="F53" s="633" t="s">
        <v>247</v>
      </c>
      <c r="G53" s="455"/>
      <c r="H53" s="456"/>
      <c r="I53" s="457"/>
      <c r="J53" s="458"/>
      <c r="K53" s="459"/>
      <c r="L53" s="81"/>
    </row>
    <row r="54" spans="2:13" ht="17.399999999999999">
      <c r="B54" s="35"/>
      <c r="C54" s="453" t="s">
        <v>11</v>
      </c>
      <c r="D54" s="460"/>
      <c r="E54" s="461"/>
      <c r="F54" s="636" t="s">
        <v>243</v>
      </c>
      <c r="G54" s="160"/>
      <c r="H54" s="630">
        <v>1</v>
      </c>
      <c r="I54" s="631" t="s">
        <v>240</v>
      </c>
      <c r="J54" s="261"/>
      <c r="K54" s="161">
        <f>IF(M54,IF(J54&gt;0,H54*J54,0),"")</f>
        <v>0</v>
      </c>
      <c r="L54" s="81"/>
      <c r="M54" s="626" t="b">
        <v>1</v>
      </c>
    </row>
    <row r="55" spans="2:13" ht="46.5" customHeight="1">
      <c r="B55" s="60"/>
      <c r="C55" s="365"/>
      <c r="D55" s="255"/>
      <c r="E55" s="159"/>
      <c r="F55" s="635" t="s">
        <v>250</v>
      </c>
      <c r="G55" s="462"/>
      <c r="H55" s="463"/>
      <c r="I55" s="464"/>
      <c r="J55" s="465"/>
      <c r="K55" s="459"/>
      <c r="L55" s="81"/>
    </row>
    <row r="56" spans="2:13" ht="17.399999999999999">
      <c r="B56" s="35"/>
      <c r="C56" s="453" t="s">
        <v>10</v>
      </c>
      <c r="D56" s="460"/>
      <c r="E56" s="461"/>
      <c r="F56" s="636" t="s">
        <v>248</v>
      </c>
      <c r="G56" s="160"/>
      <c r="H56" s="630">
        <v>1</v>
      </c>
      <c r="I56" s="631" t="s">
        <v>240</v>
      </c>
      <c r="J56" s="261"/>
      <c r="K56" s="161">
        <f>IF(M56,IF(J56&gt;0,H56*J56,0),"")</f>
        <v>0</v>
      </c>
      <c r="L56" s="81"/>
      <c r="M56" s="626" t="b">
        <v>1</v>
      </c>
    </row>
    <row r="57" spans="2:13" ht="66">
      <c r="B57" s="60"/>
      <c r="C57" s="365"/>
      <c r="D57" s="255"/>
      <c r="E57" s="159"/>
      <c r="F57" s="635" t="s">
        <v>265</v>
      </c>
      <c r="G57" s="462"/>
      <c r="H57" s="463"/>
      <c r="I57" s="464"/>
      <c r="J57" s="465"/>
      <c r="K57" s="459"/>
      <c r="L57" s="81"/>
    </row>
    <row r="58" spans="2:13" ht="17.399999999999999">
      <c r="B58" s="35"/>
      <c r="C58" s="453" t="s">
        <v>81</v>
      </c>
      <c r="D58" s="460"/>
      <c r="E58" s="461"/>
      <c r="F58" s="636"/>
      <c r="G58" s="160"/>
      <c r="H58" s="630"/>
      <c r="I58" s="631"/>
      <c r="J58" s="634"/>
      <c r="K58" s="161" t="str">
        <f>IF(M58,IF(J58&gt;0,H58*J58,0),"")</f>
        <v/>
      </c>
      <c r="L58" s="81"/>
      <c r="M58" s="626" t="b">
        <v>0</v>
      </c>
    </row>
    <row r="59" spans="2:13" ht="16.8">
      <c r="B59" s="60"/>
      <c r="C59" s="365"/>
      <c r="D59" s="255"/>
      <c r="E59" s="159"/>
      <c r="F59" s="635"/>
      <c r="G59" s="462"/>
      <c r="H59" s="463"/>
      <c r="I59" s="464"/>
      <c r="J59" s="465"/>
      <c r="K59" s="459"/>
      <c r="L59" s="81"/>
    </row>
    <row r="60" spans="2:13" ht="17.399999999999999">
      <c r="B60" s="35"/>
      <c r="C60" s="453" t="s">
        <v>82</v>
      </c>
      <c r="D60" s="460"/>
      <c r="E60" s="461"/>
      <c r="F60" s="636"/>
      <c r="G60" s="160"/>
      <c r="H60" s="630"/>
      <c r="I60" s="631"/>
      <c r="J60" s="634"/>
      <c r="K60" s="161" t="str">
        <f>IF(M60,IF(J60&gt;0,H60*J60,0),"")</f>
        <v/>
      </c>
      <c r="L60" s="81"/>
      <c r="M60" s="626" t="b">
        <v>0</v>
      </c>
    </row>
    <row r="61" spans="2:13" ht="16.8">
      <c r="B61" s="60"/>
      <c r="C61" s="365"/>
      <c r="D61" s="255"/>
      <c r="E61" s="159"/>
      <c r="F61" s="635"/>
      <c r="G61" s="462"/>
      <c r="H61" s="463"/>
      <c r="I61" s="464"/>
      <c r="J61" s="465"/>
      <c r="K61" s="459"/>
      <c r="L61" s="81"/>
    </row>
    <row r="62" spans="2:13" ht="17.399999999999999">
      <c r="B62" s="35"/>
      <c r="C62" s="453" t="s">
        <v>83</v>
      </c>
      <c r="D62" s="460"/>
      <c r="E62" s="461"/>
      <c r="F62" s="636"/>
      <c r="G62" s="160"/>
      <c r="H62" s="630"/>
      <c r="I62" s="631"/>
      <c r="J62" s="634"/>
      <c r="K62" s="161" t="str">
        <f>IF(M62,IF(J62&gt;0,H62*J62,0),"")</f>
        <v/>
      </c>
      <c r="L62" s="81"/>
      <c r="M62" s="626" t="b">
        <v>0</v>
      </c>
    </row>
    <row r="63" spans="2:13" ht="16.8">
      <c r="B63" s="60"/>
      <c r="C63" s="365"/>
      <c r="D63" s="255"/>
      <c r="E63" s="159"/>
      <c r="F63" s="635"/>
      <c r="G63" s="462"/>
      <c r="H63" s="463"/>
      <c r="I63" s="464"/>
      <c r="J63" s="465"/>
      <c r="K63" s="459"/>
      <c r="L63" s="81"/>
    </row>
    <row r="64" spans="2:13" ht="17.399999999999999">
      <c r="B64" s="35"/>
      <c r="C64" s="453" t="s">
        <v>90</v>
      </c>
      <c r="D64" s="460"/>
      <c r="E64" s="461"/>
      <c r="F64" s="636"/>
      <c r="G64" s="160"/>
      <c r="H64" s="630"/>
      <c r="I64" s="631"/>
      <c r="J64" s="634"/>
      <c r="K64" s="161" t="str">
        <f>IF(M64,IF(J64&gt;0,H64*J64,0),"")</f>
        <v/>
      </c>
      <c r="L64" s="81"/>
      <c r="M64" s="626" t="b">
        <v>0</v>
      </c>
    </row>
    <row r="65" spans="2:13" ht="16.8">
      <c r="B65" s="60"/>
      <c r="C65" s="365"/>
      <c r="D65" s="255"/>
      <c r="E65" s="159"/>
      <c r="F65" s="635"/>
      <c r="G65" s="462"/>
      <c r="H65" s="463"/>
      <c r="I65" s="464"/>
      <c r="J65" s="465"/>
      <c r="K65" s="459"/>
      <c r="L65" s="81"/>
    </row>
    <row r="66" spans="2:13" ht="17.399999999999999" thickBot="1">
      <c r="B66" s="60"/>
      <c r="C66" s="365"/>
      <c r="D66" s="255"/>
      <c r="E66" s="159"/>
      <c r="F66" s="635"/>
      <c r="G66" s="462"/>
      <c r="H66" s="463"/>
      <c r="I66" s="464"/>
      <c r="J66" s="465"/>
      <c r="K66" s="459"/>
      <c r="L66" s="81"/>
    </row>
    <row r="67" spans="2:13" ht="22.95" customHeight="1" thickBot="1">
      <c r="B67" s="198"/>
      <c r="C67" s="370" t="s">
        <v>1</v>
      </c>
      <c r="D67" s="199"/>
      <c r="E67" s="200"/>
      <c r="F67" s="158"/>
      <c r="G67" s="201"/>
      <c r="H67" s="158"/>
      <c r="I67" s="158"/>
      <c r="J67" s="202" t="s">
        <v>190</v>
      </c>
      <c r="K67" s="203">
        <f>IF(Projektgrundlagen!I25,IF(COUNT(K52:K66)&gt;0,SUM(K52:K66),""),0)</f>
        <v>0</v>
      </c>
    </row>
    <row r="68" spans="2:13" ht="16.8">
      <c r="B68" s="216"/>
      <c r="C68" s="366"/>
      <c r="D68" s="76"/>
      <c r="E68" s="76"/>
      <c r="F68" s="77"/>
      <c r="G68" s="78"/>
      <c r="H68" s="77"/>
      <c r="I68" s="77"/>
      <c r="J68" s="217"/>
      <c r="K68" s="85"/>
    </row>
    <row r="69" spans="2:13" ht="22.95" customHeight="1">
      <c r="B69" s="192" t="s">
        <v>201</v>
      </c>
      <c r="C69" s="193"/>
      <c r="D69" s="193"/>
      <c r="E69" s="193"/>
      <c r="F69" s="628" t="s">
        <v>274</v>
      </c>
      <c r="G69" s="628"/>
      <c r="H69" s="628"/>
      <c r="I69" s="628"/>
      <c r="J69" s="196"/>
      <c r="K69" s="205"/>
    </row>
    <row r="70" spans="2:13" ht="17.399999999999999">
      <c r="B70" s="35"/>
      <c r="C70" s="453" t="s">
        <v>9</v>
      </c>
      <c r="D70" s="454"/>
      <c r="E70" s="162"/>
      <c r="F70" s="636" t="s">
        <v>251</v>
      </c>
      <c r="G70" s="160"/>
      <c r="H70" s="630">
        <v>1</v>
      </c>
      <c r="I70" s="631" t="s">
        <v>240</v>
      </c>
      <c r="J70" s="260"/>
      <c r="K70" s="161">
        <f>IF(M70,IF(J70&gt;0,H70*J70,0),"")</f>
        <v>0</v>
      </c>
      <c r="L70" s="81"/>
      <c r="M70" s="626" t="b">
        <v>1</v>
      </c>
    </row>
    <row r="71" spans="2:13" ht="49.5" customHeight="1">
      <c r="B71" s="60"/>
      <c r="C71" s="365"/>
      <c r="D71" s="254"/>
      <c r="E71" s="162"/>
      <c r="F71" s="633" t="s">
        <v>255</v>
      </c>
      <c r="G71" s="455"/>
      <c r="H71" s="456"/>
      <c r="I71" s="457"/>
      <c r="J71" s="458"/>
      <c r="K71" s="459"/>
      <c r="L71" s="81"/>
    </row>
    <row r="72" spans="2:13" ht="16.5" customHeight="1">
      <c r="B72" s="35"/>
      <c r="C72" s="453" t="s">
        <v>91</v>
      </c>
      <c r="D72" s="460"/>
      <c r="E72" s="461"/>
      <c r="F72" s="636" t="s">
        <v>269</v>
      </c>
      <c r="G72" s="160"/>
      <c r="H72" s="630">
        <v>1</v>
      </c>
      <c r="I72" s="631" t="s">
        <v>240</v>
      </c>
      <c r="J72" s="261"/>
      <c r="K72" s="161">
        <f>IF(M72,IF(J72&gt;0,H72*J72,0),"")</f>
        <v>0</v>
      </c>
      <c r="L72" s="81"/>
      <c r="M72" s="626" t="b">
        <v>1</v>
      </c>
    </row>
    <row r="73" spans="2:13" ht="55.5" customHeight="1">
      <c r="B73" s="60"/>
      <c r="C73" s="365"/>
      <c r="D73" s="255"/>
      <c r="E73" s="159"/>
      <c r="F73" s="635" t="s">
        <v>270</v>
      </c>
      <c r="G73" s="462"/>
      <c r="H73" s="463"/>
      <c r="I73" s="464"/>
      <c r="J73" s="465"/>
      <c r="K73" s="459"/>
      <c r="L73" s="81"/>
    </row>
    <row r="74" spans="2:13" ht="21.75" customHeight="1">
      <c r="B74" s="35"/>
      <c r="C74" s="453" t="s">
        <v>23</v>
      </c>
      <c r="D74" s="460"/>
      <c r="E74" s="461"/>
      <c r="F74" s="636" t="s">
        <v>252</v>
      </c>
      <c r="G74" s="160"/>
      <c r="H74" s="630">
        <v>1</v>
      </c>
      <c r="I74" s="631" t="s">
        <v>240</v>
      </c>
      <c r="J74" s="261"/>
      <c r="K74" s="161">
        <f>IF(M74,IF(J74&gt;0,H74*J74,0),"")</f>
        <v>0</v>
      </c>
      <c r="L74" s="81"/>
      <c r="M74" s="626" t="b">
        <v>1</v>
      </c>
    </row>
    <row r="75" spans="2:13" ht="16.8">
      <c r="B75" s="60"/>
      <c r="C75" s="365"/>
      <c r="D75" s="255"/>
      <c r="E75" s="159"/>
      <c r="F75" s="635"/>
      <c r="G75" s="462"/>
      <c r="H75" s="463"/>
      <c r="I75" s="464"/>
      <c r="J75" s="465"/>
      <c r="K75" s="459"/>
      <c r="L75" s="81"/>
    </row>
    <row r="76" spans="2:13" ht="20.25" customHeight="1">
      <c r="B76" s="35"/>
      <c r="C76" s="453" t="s">
        <v>92</v>
      </c>
      <c r="D76" s="460"/>
      <c r="E76" s="461"/>
      <c r="F76" s="636" t="s">
        <v>253</v>
      </c>
      <c r="G76" s="160"/>
      <c r="H76" s="630">
        <v>1</v>
      </c>
      <c r="I76" s="631" t="s">
        <v>240</v>
      </c>
      <c r="J76" s="261"/>
      <c r="K76" s="161">
        <f>IF(M76,IF(J76&gt;0,H76*J76,0),"")</f>
        <v>0</v>
      </c>
      <c r="L76" s="81"/>
      <c r="M76" s="626" t="b">
        <v>1</v>
      </c>
    </row>
    <row r="77" spans="2:13" ht="15.6" customHeight="1">
      <c r="B77" s="60"/>
      <c r="C77" s="365"/>
      <c r="D77" s="255"/>
      <c r="E77" s="159"/>
      <c r="F77" s="635"/>
      <c r="G77" s="462"/>
      <c r="H77" s="463"/>
      <c r="I77" s="464"/>
      <c r="J77" s="465"/>
      <c r="K77" s="459"/>
      <c r="L77" s="81"/>
    </row>
    <row r="78" spans="2:13" ht="30.6" customHeight="1" thickBot="1">
      <c r="B78" s="35"/>
      <c r="C78" s="453" t="s">
        <v>93</v>
      </c>
      <c r="D78" s="460"/>
      <c r="E78" s="461"/>
      <c r="F78" s="636" t="s">
        <v>272</v>
      </c>
      <c r="G78" s="160"/>
      <c r="H78" s="630">
        <v>1</v>
      </c>
      <c r="I78" s="631" t="s">
        <v>238</v>
      </c>
      <c r="J78" s="261"/>
      <c r="K78" s="161">
        <f>H78*J78</f>
        <v>0</v>
      </c>
      <c r="L78" s="81"/>
      <c r="M78" s="626" t="b">
        <v>1</v>
      </c>
    </row>
    <row r="79" spans="2:13" ht="22.95" customHeight="1" thickBot="1">
      <c r="B79" s="198"/>
      <c r="C79" s="370" t="s">
        <v>1</v>
      </c>
      <c r="D79" s="199"/>
      <c r="E79" s="200"/>
      <c r="F79" s="158"/>
      <c r="G79" s="201"/>
      <c r="H79" s="158"/>
      <c r="I79" s="158"/>
      <c r="J79" s="202"/>
      <c r="K79" s="203"/>
      <c r="L79" s="73"/>
      <c r="M79" s="73"/>
    </row>
    <row r="80" spans="2:13" ht="16.8">
      <c r="B80" s="216"/>
      <c r="C80" s="366"/>
      <c r="D80" s="76"/>
      <c r="E80" s="76"/>
      <c r="G80" s="462"/>
      <c r="H80" s="463"/>
      <c r="I80" s="464"/>
      <c r="J80" s="465"/>
      <c r="K80" s="459"/>
    </row>
    <row r="81" spans="2:13" ht="22.95" customHeight="1">
      <c r="B81" s="192" t="s">
        <v>201</v>
      </c>
      <c r="C81" s="193"/>
      <c r="D81" s="193"/>
      <c r="E81" s="193"/>
      <c r="F81" s="628"/>
      <c r="G81" s="628"/>
      <c r="H81" s="628"/>
      <c r="I81" s="628"/>
      <c r="J81" s="196"/>
      <c r="K81" s="205"/>
    </row>
    <row r="82" spans="2:13" ht="52.8">
      <c r="B82" s="35"/>
      <c r="C82" s="453" t="s">
        <v>260</v>
      </c>
      <c r="D82" s="454"/>
      <c r="E82" s="162"/>
      <c r="F82" s="636" t="s">
        <v>254</v>
      </c>
      <c r="G82" s="160"/>
      <c r="H82" s="630">
        <v>3</v>
      </c>
      <c r="I82" s="631" t="s">
        <v>238</v>
      </c>
      <c r="J82" s="261"/>
      <c r="K82" s="161">
        <f>IF(M82,IF(J82&gt;0,H82*J82,0),"")</f>
        <v>0</v>
      </c>
      <c r="L82" s="81"/>
      <c r="M82" s="626" t="b">
        <v>1</v>
      </c>
    </row>
    <row r="83" spans="2:13" ht="11.25" customHeight="1">
      <c r="B83" s="60"/>
      <c r="C83" s="365"/>
      <c r="D83" s="254"/>
      <c r="E83" s="162"/>
      <c r="F83" s="635"/>
      <c r="G83" s="455"/>
      <c r="H83" s="456"/>
      <c r="I83" s="457"/>
      <c r="J83" s="458"/>
      <c r="K83" s="459"/>
      <c r="L83" s="81"/>
    </row>
    <row r="84" spans="2:13" ht="17.399999999999999">
      <c r="B84" s="35"/>
      <c r="C84" s="453" t="s">
        <v>263</v>
      </c>
      <c r="D84" s="460"/>
      <c r="E84" s="461"/>
      <c r="F84" s="636" t="s">
        <v>267</v>
      </c>
      <c r="G84" s="160"/>
      <c r="H84" s="630">
        <v>1</v>
      </c>
      <c r="I84" s="631" t="s">
        <v>240</v>
      </c>
      <c r="J84" s="261"/>
      <c r="K84" s="161">
        <f>IF(M86,IF(J84&gt;0,H84*J84,0),"")</f>
        <v>0</v>
      </c>
      <c r="L84" s="81"/>
      <c r="M84" s="626" t="b">
        <v>1</v>
      </c>
    </row>
    <row r="85" spans="2:13" ht="16.8">
      <c r="B85" s="60"/>
      <c r="C85" s="365"/>
      <c r="D85" s="255"/>
      <c r="E85" s="159"/>
      <c r="F85" s="635"/>
      <c r="G85" s="462"/>
      <c r="H85" s="463"/>
      <c r="I85" s="464"/>
      <c r="J85" s="465"/>
      <c r="K85" s="459"/>
      <c r="L85" s="81"/>
    </row>
    <row r="86" spans="2:13" ht="40.5" customHeight="1">
      <c r="B86" s="35"/>
      <c r="C86" s="480" t="s">
        <v>273</v>
      </c>
      <c r="D86" s="460"/>
      <c r="E86" s="461"/>
      <c r="F86" s="636" t="s">
        <v>268</v>
      </c>
      <c r="G86" s="160"/>
      <c r="H86" s="630">
        <v>1</v>
      </c>
      <c r="I86" s="631" t="s">
        <v>240</v>
      </c>
      <c r="J86" s="261"/>
      <c r="K86" s="161">
        <f>IF(M86,IF(J86&gt;0,H86*J86,0),"")</f>
        <v>0</v>
      </c>
      <c r="L86" s="81"/>
      <c r="M86" s="626" t="b">
        <v>1</v>
      </c>
    </row>
    <row r="87" spans="2:13" ht="11.25" customHeight="1">
      <c r="B87" s="60"/>
      <c r="C87" s="365"/>
      <c r="D87" s="255"/>
      <c r="E87" s="159"/>
      <c r="F87" s="635"/>
      <c r="G87" s="462"/>
      <c r="H87" s="463"/>
      <c r="I87" s="464"/>
      <c r="J87" s="465"/>
      <c r="K87" s="459"/>
      <c r="L87" s="81"/>
    </row>
    <row r="88" spans="2:13" ht="17.399999999999999">
      <c r="B88" s="35"/>
      <c r="C88" s="453"/>
      <c r="D88" s="460"/>
      <c r="E88" s="461"/>
      <c r="F88" s="636"/>
      <c r="G88" s="160"/>
      <c r="H88" s="630"/>
      <c r="I88" s="631"/>
      <c r="J88" s="634"/>
      <c r="K88" s="161" t="str">
        <f>IF(M88,IF(J88&gt;0,H88*J88,0),"")</f>
        <v/>
      </c>
      <c r="L88" s="81"/>
      <c r="M88" s="626" t="b">
        <v>0</v>
      </c>
    </row>
    <row r="89" spans="2:13" ht="16.8">
      <c r="B89" s="60"/>
      <c r="C89" s="365"/>
      <c r="D89" s="255"/>
      <c r="E89" s="159"/>
      <c r="F89" s="635"/>
      <c r="G89" s="462"/>
      <c r="H89" s="463"/>
      <c r="I89" s="464"/>
      <c r="J89" s="465"/>
      <c r="K89" s="459"/>
      <c r="L89" s="81"/>
    </row>
    <row r="90" spans="2:13" ht="17.399999999999999">
      <c r="B90" s="35"/>
      <c r="C90" s="453"/>
      <c r="D90" s="460"/>
      <c r="E90" s="461"/>
      <c r="F90" s="636"/>
      <c r="G90" s="160"/>
      <c r="H90" s="630"/>
      <c r="I90" s="631"/>
      <c r="J90" s="634"/>
      <c r="K90" s="161" t="str">
        <f>IF(M90,IF(J90&gt;0,H90*J90,0),"")</f>
        <v/>
      </c>
      <c r="L90" s="81"/>
      <c r="M90" s="626" t="b">
        <v>0</v>
      </c>
    </row>
    <row r="91" spans="2:13" ht="17.399999999999999" thickBot="1">
      <c r="B91" s="60"/>
      <c r="C91" s="365"/>
      <c r="D91" s="255"/>
      <c r="E91" s="159"/>
      <c r="F91" s="635"/>
      <c r="G91" s="462"/>
      <c r="H91" s="463"/>
      <c r="I91" s="464"/>
      <c r="J91" s="465"/>
      <c r="K91" s="459"/>
      <c r="L91" s="81"/>
    </row>
    <row r="92" spans="2:13" ht="22.95" customHeight="1" thickBot="1">
      <c r="B92" s="198"/>
      <c r="C92" s="370" t="s">
        <v>1</v>
      </c>
      <c r="D92" s="199"/>
      <c r="E92" s="209"/>
      <c r="F92" s="210"/>
      <c r="G92" s="211"/>
      <c r="H92" s="210"/>
      <c r="I92" s="210"/>
      <c r="J92" s="212" t="s">
        <v>191</v>
      </c>
      <c r="K92" s="203">
        <f>IF(Projektgrundlagen!I25,IF(COUNT(K70:K91)&gt;0,SUM(K70:K91),""),0)</f>
        <v>0</v>
      </c>
    </row>
    <row r="93" spans="2:13" ht="16.8">
      <c r="B93" s="216"/>
      <c r="C93" s="366"/>
      <c r="D93" s="76"/>
      <c r="E93" s="76"/>
      <c r="F93" s="77"/>
      <c r="G93" s="78"/>
      <c r="H93" s="77"/>
      <c r="I93" s="77"/>
      <c r="J93" s="217"/>
      <c r="K93" s="85"/>
    </row>
    <row r="94" spans="2:13" ht="22.95" customHeight="1">
      <c r="B94" s="204" t="s">
        <v>202</v>
      </c>
      <c r="C94" s="69"/>
      <c r="D94" s="69"/>
      <c r="E94" s="69"/>
      <c r="F94" s="628"/>
      <c r="G94" s="628"/>
      <c r="H94" s="628"/>
      <c r="I94" s="628"/>
      <c r="J94" s="196"/>
      <c r="K94" s="205"/>
    </row>
    <row r="95" spans="2:13" ht="17.399999999999999">
      <c r="B95" s="35"/>
      <c r="C95" s="453" t="s">
        <v>8</v>
      </c>
      <c r="D95" s="454"/>
      <c r="E95" s="162"/>
      <c r="F95" s="636"/>
      <c r="G95" s="160"/>
      <c r="H95" s="630"/>
      <c r="I95" s="631"/>
      <c r="J95" s="632"/>
      <c r="K95" s="161" t="str">
        <f>IF(M95,IF(J95&gt;0,H95*J95,0),"")</f>
        <v/>
      </c>
      <c r="L95" s="81"/>
      <c r="M95" s="626" t="b">
        <v>0</v>
      </c>
    </row>
    <row r="96" spans="2:13" ht="16.8">
      <c r="B96" s="60"/>
      <c r="C96" s="365"/>
      <c r="D96" s="254"/>
      <c r="E96" s="162"/>
      <c r="F96" s="633"/>
      <c r="G96" s="455"/>
      <c r="H96" s="456"/>
      <c r="I96" s="457"/>
      <c r="J96" s="458"/>
      <c r="K96" s="459"/>
      <c r="L96" s="81"/>
    </row>
    <row r="97" spans="2:13" ht="17.399999999999999">
      <c r="B97" s="35"/>
      <c r="C97" s="453" t="s">
        <v>7</v>
      </c>
      <c r="D97" s="460"/>
      <c r="E97" s="461"/>
      <c r="F97" s="636"/>
      <c r="G97" s="160"/>
      <c r="H97" s="630"/>
      <c r="I97" s="631"/>
      <c r="J97" s="634"/>
      <c r="K97" s="161" t="str">
        <f>IF(M97,IF(J97&gt;0,H97*J97,0),"")</f>
        <v/>
      </c>
      <c r="L97" s="81"/>
      <c r="M97" s="626" t="b">
        <v>0</v>
      </c>
    </row>
    <row r="98" spans="2:13" ht="17.399999999999999" thickBot="1">
      <c r="B98" s="60"/>
      <c r="C98" s="365"/>
      <c r="D98" s="255"/>
      <c r="E98" s="159"/>
      <c r="F98" s="635"/>
      <c r="G98" s="462"/>
      <c r="H98" s="463"/>
      <c r="I98" s="464"/>
      <c r="J98" s="465"/>
      <c r="K98" s="459"/>
      <c r="L98" s="81"/>
    </row>
    <row r="99" spans="2:13" ht="22.95" customHeight="1" thickBot="1">
      <c r="B99" s="198"/>
      <c r="C99" s="370" t="s">
        <v>1</v>
      </c>
      <c r="D99" s="199"/>
      <c r="E99" s="200"/>
      <c r="F99" s="158"/>
      <c r="G99" s="201"/>
      <c r="H99" s="158"/>
      <c r="I99" s="158"/>
      <c r="J99" s="202" t="s">
        <v>192</v>
      </c>
      <c r="K99" s="203" t="str">
        <f>IF(Projektgrundlagen!I25,IF(COUNT(K95:K98)&gt;0,SUM(K95:K98),""),0)</f>
        <v/>
      </c>
    </row>
    <row r="100" spans="2:13" ht="16.8">
      <c r="B100" s="83"/>
      <c r="C100" s="369"/>
      <c r="D100" s="74"/>
      <c r="E100" s="74"/>
      <c r="F100" s="69"/>
      <c r="G100" s="75"/>
      <c r="H100" s="69"/>
      <c r="I100" s="69"/>
      <c r="J100" s="71"/>
      <c r="K100" s="84"/>
    </row>
    <row r="101" spans="2:13" ht="22.95" customHeight="1">
      <c r="B101" s="213" t="s">
        <v>203</v>
      </c>
      <c r="C101" s="214"/>
      <c r="D101" s="214"/>
      <c r="E101" s="214"/>
      <c r="F101" s="628"/>
      <c r="G101" s="628"/>
      <c r="H101" s="628"/>
      <c r="I101" s="628"/>
      <c r="J101" s="196"/>
      <c r="K101" s="205"/>
    </row>
    <row r="102" spans="2:13" ht="17.399999999999999">
      <c r="B102" s="35"/>
      <c r="C102" s="453" t="s">
        <v>6</v>
      </c>
      <c r="D102" s="454"/>
      <c r="E102" s="162"/>
      <c r="F102" s="636"/>
      <c r="G102" s="160"/>
      <c r="H102" s="630"/>
      <c r="I102" s="631"/>
      <c r="J102" s="632"/>
      <c r="K102" s="161" t="str">
        <f>IF(M102,IF(J102&gt;0,H102*J102,0),"")</f>
        <v/>
      </c>
      <c r="L102" s="81"/>
      <c r="M102" s="626" t="b">
        <v>0</v>
      </c>
    </row>
    <row r="103" spans="2:13" ht="16.8">
      <c r="B103" s="60"/>
      <c r="C103" s="365"/>
      <c r="D103" s="254"/>
      <c r="E103" s="162"/>
      <c r="F103" s="633"/>
      <c r="G103" s="455"/>
      <c r="H103" s="456"/>
      <c r="I103" s="457"/>
      <c r="J103" s="458"/>
      <c r="K103" s="459"/>
      <c r="L103" s="81"/>
    </row>
    <row r="104" spans="2:13" ht="17.399999999999999">
      <c r="B104" s="35"/>
      <c r="C104" s="453" t="s">
        <v>5</v>
      </c>
      <c r="D104" s="460"/>
      <c r="E104" s="461"/>
      <c r="F104" s="636"/>
      <c r="G104" s="160"/>
      <c r="H104" s="630"/>
      <c r="I104" s="631"/>
      <c r="J104" s="634"/>
      <c r="K104" s="161" t="str">
        <f>IF(M104,IF(J104&gt;0,H104*J104,0),"")</f>
        <v/>
      </c>
      <c r="L104" s="81"/>
      <c r="M104" s="626" t="b">
        <v>0</v>
      </c>
    </row>
    <row r="105" spans="2:13" ht="17.399999999999999" thickBot="1">
      <c r="B105" s="60"/>
      <c r="C105" s="365"/>
      <c r="D105" s="255"/>
      <c r="E105" s="159"/>
      <c r="F105" s="635"/>
      <c r="G105" s="462"/>
      <c r="H105" s="463"/>
      <c r="I105" s="464"/>
      <c r="J105" s="465"/>
      <c r="K105" s="459"/>
      <c r="L105" s="81"/>
    </row>
    <row r="106" spans="2:13" ht="22.95" customHeight="1" thickBot="1">
      <c r="B106" s="198"/>
      <c r="C106" s="370" t="s">
        <v>1</v>
      </c>
      <c r="D106" s="199"/>
      <c r="E106" s="200"/>
      <c r="F106" s="158"/>
      <c r="G106" s="201"/>
      <c r="H106" s="158"/>
      <c r="I106" s="158"/>
      <c r="J106" s="202" t="s">
        <v>193</v>
      </c>
      <c r="K106" s="203" t="str">
        <f>IF(Projektgrundlagen!I25,IF(COUNT(K102:K105)&gt;0,SUM(K102:K105),""),0)</f>
        <v/>
      </c>
    </row>
    <row r="107" spans="2:13" ht="16.8">
      <c r="B107" s="216"/>
      <c r="C107" s="366"/>
      <c r="D107" s="76"/>
      <c r="E107" s="76"/>
      <c r="F107" s="77"/>
      <c r="G107" s="78"/>
      <c r="H107" s="77"/>
      <c r="I107" s="77"/>
      <c r="J107" s="217"/>
      <c r="K107" s="85"/>
    </row>
    <row r="108" spans="2:13" ht="22.95" customHeight="1">
      <c r="B108" s="204" t="s">
        <v>204</v>
      </c>
      <c r="C108" s="69"/>
      <c r="D108" s="69"/>
      <c r="E108" s="69"/>
      <c r="F108" s="628"/>
      <c r="G108" s="628"/>
      <c r="H108" s="628"/>
      <c r="I108" s="628"/>
      <c r="J108" s="196"/>
      <c r="K108" s="205"/>
    </row>
    <row r="109" spans="2:13" ht="17.399999999999999">
      <c r="B109" s="35"/>
      <c r="C109" s="453" t="s">
        <v>4</v>
      </c>
      <c r="D109" s="454"/>
      <c r="E109" s="162"/>
      <c r="F109" s="636"/>
      <c r="G109" s="160"/>
      <c r="H109" s="630"/>
      <c r="I109" s="631"/>
      <c r="J109" s="632"/>
      <c r="K109" s="161" t="str">
        <f>IF(M109,IF(J109&gt;0,H109*J109,0),"")</f>
        <v/>
      </c>
      <c r="L109" s="81"/>
      <c r="M109" s="626" t="b">
        <v>0</v>
      </c>
    </row>
    <row r="110" spans="2:13" ht="16.8">
      <c r="B110" s="60"/>
      <c r="C110" s="365"/>
      <c r="D110" s="254"/>
      <c r="E110" s="162"/>
      <c r="F110" s="633"/>
      <c r="G110" s="455"/>
      <c r="H110" s="456"/>
      <c r="I110" s="457"/>
      <c r="J110" s="458"/>
      <c r="K110" s="459"/>
      <c r="L110" s="81"/>
    </row>
    <row r="111" spans="2:13" ht="17.399999999999999">
      <c r="B111" s="35"/>
      <c r="C111" s="453" t="s">
        <v>20</v>
      </c>
      <c r="D111" s="460"/>
      <c r="E111" s="461"/>
      <c r="F111" s="636"/>
      <c r="G111" s="160"/>
      <c r="H111" s="630"/>
      <c r="I111" s="631"/>
      <c r="J111" s="634"/>
      <c r="K111" s="161" t="str">
        <f>IF(M111,IF(J111&gt;0,H111*J111,0),"")</f>
        <v/>
      </c>
      <c r="L111" s="81"/>
      <c r="M111" s="626" t="b">
        <v>0</v>
      </c>
    </row>
    <row r="112" spans="2:13" ht="17.399999999999999" thickBot="1">
      <c r="B112" s="60"/>
      <c r="C112" s="365"/>
      <c r="D112" s="255"/>
      <c r="E112" s="159"/>
      <c r="F112" s="635"/>
      <c r="G112" s="462"/>
      <c r="H112" s="463"/>
      <c r="I112" s="464"/>
      <c r="J112" s="465"/>
      <c r="K112" s="459"/>
      <c r="L112" s="81"/>
    </row>
    <row r="113" spans="2:13" ht="22.95" customHeight="1" thickBot="1">
      <c r="B113" s="198"/>
      <c r="C113" s="368"/>
      <c r="D113" s="199"/>
      <c r="E113" s="200"/>
      <c r="F113" s="158"/>
      <c r="G113" s="201"/>
      <c r="H113" s="158"/>
      <c r="I113" s="158"/>
      <c r="J113" s="202" t="s">
        <v>194</v>
      </c>
      <c r="K113" s="203" t="str">
        <f>IF(Projektgrundlagen!I25,IF(COUNT(K109:K112)&gt;0,SUM(K109:K112),""),0)</f>
        <v/>
      </c>
    </row>
    <row r="114" spans="2:13" ht="16.8">
      <c r="B114" s="83"/>
      <c r="C114" s="369"/>
      <c r="D114" s="74"/>
      <c r="E114" s="74"/>
      <c r="F114" s="69"/>
      <c r="G114" s="75"/>
      <c r="H114" s="69"/>
      <c r="I114" s="69"/>
      <c r="J114" s="71"/>
      <c r="K114" s="84"/>
    </row>
    <row r="115" spans="2:13" ht="22.95" customHeight="1">
      <c r="B115" s="213" t="s">
        <v>198</v>
      </c>
      <c r="C115" s="214"/>
      <c r="D115" s="214"/>
      <c r="E115" s="214"/>
      <c r="F115" s="628"/>
      <c r="G115" s="628"/>
      <c r="H115" s="628"/>
      <c r="I115" s="628"/>
      <c r="J115" s="196"/>
      <c r="K115" s="215"/>
    </row>
    <row r="116" spans="2:13" ht="17.399999999999999">
      <c r="B116" s="35"/>
      <c r="C116" s="453" t="s">
        <v>3</v>
      </c>
      <c r="D116" s="454"/>
      <c r="E116" s="162"/>
      <c r="F116" s="629"/>
      <c r="G116" s="160"/>
      <c r="H116" s="630"/>
      <c r="I116" s="631"/>
      <c r="J116" s="632"/>
      <c r="K116" s="161" t="str">
        <f>IF(M116,IF(J116&gt;0,H116*J116,0),"")</f>
        <v/>
      </c>
      <c r="L116" s="81"/>
      <c r="M116" s="626" t="b">
        <v>0</v>
      </c>
    </row>
    <row r="117" spans="2:13" ht="16.8">
      <c r="B117" s="60"/>
      <c r="C117" s="365"/>
      <c r="D117" s="254"/>
      <c r="E117" s="162"/>
      <c r="F117" s="633"/>
      <c r="G117" s="455"/>
      <c r="H117" s="456"/>
      <c r="I117" s="457"/>
      <c r="J117" s="458"/>
      <c r="K117" s="459"/>
      <c r="L117" s="81"/>
    </row>
    <row r="118" spans="2:13" ht="17.399999999999999">
      <c r="B118" s="35"/>
      <c r="C118" s="453" t="s">
        <v>2</v>
      </c>
      <c r="D118" s="460"/>
      <c r="E118" s="461"/>
      <c r="F118" s="636"/>
      <c r="G118" s="160"/>
      <c r="H118" s="630"/>
      <c r="I118" s="631"/>
      <c r="J118" s="634"/>
      <c r="K118" s="161" t="str">
        <f>IF(M118,IF(J118&gt;0,H118*J118,0),"")</f>
        <v/>
      </c>
      <c r="L118" s="81"/>
      <c r="M118" s="626" t="b">
        <v>0</v>
      </c>
    </row>
    <row r="119" spans="2:13" ht="17.399999999999999" thickBot="1">
      <c r="B119" s="60"/>
      <c r="C119" s="365"/>
      <c r="D119" s="255"/>
      <c r="E119" s="159"/>
      <c r="F119" s="635"/>
      <c r="G119" s="462"/>
      <c r="H119" s="463"/>
      <c r="I119" s="464"/>
      <c r="J119" s="465"/>
      <c r="K119" s="459"/>
      <c r="L119" s="81"/>
    </row>
    <row r="120" spans="2:13" ht="22.95" customHeight="1" thickBot="1">
      <c r="B120" s="198"/>
      <c r="C120" s="368" t="s">
        <v>1</v>
      </c>
      <c r="D120" s="199"/>
      <c r="E120" s="206"/>
      <c r="F120" s="191"/>
      <c r="G120" s="207"/>
      <c r="H120" s="191"/>
      <c r="I120" s="191"/>
      <c r="J120" s="202" t="s">
        <v>195</v>
      </c>
      <c r="K120" s="208" t="str">
        <f>IF(Projektgrundlagen!I25,IF(COUNT(K116:K119)&gt;0,SUM(K116:K119),""),0)</f>
        <v/>
      </c>
    </row>
    <row r="121" spans="2:13" ht="17.399999999999999" thickBot="1">
      <c r="B121" s="68"/>
      <c r="C121" s="68"/>
      <c r="D121" s="68"/>
      <c r="E121" s="68"/>
      <c r="F121" s="68"/>
      <c r="G121" s="68"/>
      <c r="H121" s="68"/>
      <c r="I121" s="68"/>
      <c r="J121" s="68"/>
      <c r="K121" s="70"/>
    </row>
    <row r="122" spans="2:13" ht="30" customHeight="1" thickBot="1">
      <c r="B122" s="223"/>
      <c r="C122" s="371" t="s">
        <v>1</v>
      </c>
      <c r="D122" s="224"/>
      <c r="E122" s="224"/>
      <c r="F122" s="225"/>
      <c r="G122" s="226"/>
      <c r="H122" s="225"/>
      <c r="I122" s="225"/>
      <c r="J122" s="227" t="s">
        <v>197</v>
      </c>
      <c r="K122" s="170">
        <f>IF(COUNT(K26,K49,K67,K80,K92,K99,K106,K113,K120)&gt;0,SUM(K26,K49,K67,K80,K92,K99,K106,K113,K120),"")</f>
        <v>0</v>
      </c>
    </row>
    <row r="123" spans="2:13" ht="12.75" customHeight="1"/>
    <row r="124" spans="2:13" ht="12.75" customHeight="1"/>
    <row r="125" spans="2:13" ht="12.75" customHeight="1"/>
    <row r="126" spans="2:13" ht="12.75" customHeight="1"/>
    <row r="127" spans="2:13" ht="12.75" customHeight="1"/>
    <row r="128" spans="2:13" ht="12.75" customHeight="1"/>
  </sheetData>
  <sheetProtection algorithmName="SHA-512" hashValue="/ZJVU/G2aCkyVX/L6fA0rVFGfxaxDxKa8E5uVvZOM4NVb0NijKmNBtLrgVC7Q+u8FEJ86UuZc+y2q9afQB6+6Q==" saltValue="q13xPNZyJtWe5f/61RfQRA==" spinCount="100000" sheet="1" formatRows="0"/>
  <mergeCells count="27">
    <mergeCell ref="F115:I115"/>
    <mergeCell ref="F108:I108"/>
    <mergeCell ref="B9:E9"/>
    <mergeCell ref="L2:L9"/>
    <mergeCell ref="B2:G2"/>
    <mergeCell ref="H2:I2"/>
    <mergeCell ref="J2:K2"/>
    <mergeCell ref="H4:I4"/>
    <mergeCell ref="J4:K4"/>
    <mergeCell ref="B3:G3"/>
    <mergeCell ref="B4:G4"/>
    <mergeCell ref="B6:E6"/>
    <mergeCell ref="J6:K6"/>
    <mergeCell ref="B7:E7"/>
    <mergeCell ref="B8:E8"/>
    <mergeCell ref="F7:K7"/>
    <mergeCell ref="F8:K8"/>
    <mergeCell ref="F6:G6"/>
    <mergeCell ref="F94:I94"/>
    <mergeCell ref="F101:I101"/>
    <mergeCell ref="H6:I6"/>
    <mergeCell ref="F9:K9"/>
    <mergeCell ref="F13:I13"/>
    <mergeCell ref="F28:I28"/>
    <mergeCell ref="F51:I51"/>
    <mergeCell ref="F69:I69"/>
    <mergeCell ref="F81:I81"/>
  </mergeCells>
  <conditionalFormatting sqref="F14">
    <cfRule type="expression" dxfId="593" priority="109">
      <formula>NOT($M14)</formula>
    </cfRule>
    <cfRule type="expression" dxfId="592" priority="110">
      <formula>AND($M14,F14="")</formula>
    </cfRule>
  </conditionalFormatting>
  <conditionalFormatting sqref="F15">
    <cfRule type="expression" dxfId="591" priority="108">
      <formula>NOT($M14)</formula>
    </cfRule>
  </conditionalFormatting>
  <conditionalFormatting sqref="F16">
    <cfRule type="expression" dxfId="590" priority="106">
      <formula>NOT($M16)</formula>
    </cfRule>
    <cfRule type="expression" dxfId="589" priority="107">
      <formula>AND($M16,F16="")</formula>
    </cfRule>
  </conditionalFormatting>
  <conditionalFormatting sqref="F17">
    <cfRule type="expression" dxfId="588" priority="1018">
      <formula>NOT($M16)</formula>
    </cfRule>
  </conditionalFormatting>
  <conditionalFormatting sqref="F18">
    <cfRule type="expression" dxfId="586" priority="1002">
      <formula>AND($M18,F18="")</formula>
    </cfRule>
    <cfRule type="expression" dxfId="585" priority="1001">
      <formula>NOT($M18)</formula>
    </cfRule>
  </conditionalFormatting>
  <conditionalFormatting sqref="F19">
    <cfRule type="expression" dxfId="584" priority="1000">
      <formula>NOT($M18)</formula>
    </cfRule>
  </conditionalFormatting>
  <conditionalFormatting sqref="F20">
    <cfRule type="expression" dxfId="583" priority="984">
      <formula>AND($M20,F20="")</formula>
    </cfRule>
    <cfRule type="expression" dxfId="582" priority="983">
      <formula>NOT($M20)</formula>
    </cfRule>
  </conditionalFormatting>
  <conditionalFormatting sqref="F21">
    <cfRule type="expression" dxfId="581" priority="982">
      <formula>NOT($M20)</formula>
    </cfRule>
  </conditionalFormatting>
  <conditionalFormatting sqref="F22">
    <cfRule type="expression" dxfId="580" priority="965">
      <formula>NOT($M22)</formula>
    </cfRule>
    <cfRule type="expression" dxfId="579" priority="966">
      <formula>AND($M22,F22="")</formula>
    </cfRule>
  </conditionalFormatting>
  <conditionalFormatting sqref="F23">
    <cfRule type="expression" dxfId="578" priority="964">
      <formula>NOT($M22)</formula>
    </cfRule>
  </conditionalFormatting>
  <conditionalFormatting sqref="F24">
    <cfRule type="expression" dxfId="577" priority="948">
      <formula>AND($M24,F24="")</formula>
    </cfRule>
    <cfRule type="expression" dxfId="576" priority="947">
      <formula>NOT($M24)</formula>
    </cfRule>
  </conditionalFormatting>
  <conditionalFormatting sqref="F26">
    <cfRule type="expression" dxfId="575" priority="946">
      <formula>NOT($M24)</formula>
    </cfRule>
  </conditionalFormatting>
  <conditionalFormatting sqref="F29">
    <cfRule type="expression" dxfId="574" priority="858">
      <formula>AND($M29,F29="")</formula>
    </cfRule>
    <cfRule type="expression" dxfId="573" priority="857">
      <formula>NOT($M29)</formula>
    </cfRule>
  </conditionalFormatting>
  <conditionalFormatting sqref="F30">
    <cfRule type="expression" dxfId="571" priority="856">
      <formula>NOT($M29)</formula>
    </cfRule>
  </conditionalFormatting>
  <conditionalFormatting sqref="F31">
    <cfRule type="expression" dxfId="570" priority="839">
      <formula>NOT($M31)</formula>
    </cfRule>
    <cfRule type="expression" dxfId="569" priority="840">
      <formula>AND($M31,F31="")</formula>
    </cfRule>
  </conditionalFormatting>
  <conditionalFormatting sqref="F32">
    <cfRule type="expression" dxfId="568" priority="838">
      <formula>NOT($M31)</formula>
    </cfRule>
  </conditionalFormatting>
  <conditionalFormatting sqref="F33">
    <cfRule type="expression" dxfId="567" priority="822">
      <formula>AND($M33,F33="")</formula>
    </cfRule>
    <cfRule type="expression" dxfId="566" priority="821">
      <formula>NOT($M33)</formula>
    </cfRule>
  </conditionalFormatting>
  <conditionalFormatting sqref="F34">
    <cfRule type="expression" dxfId="565" priority="820">
      <formula>NOT($M33)</formula>
    </cfRule>
  </conditionalFormatting>
  <conditionalFormatting sqref="F35">
    <cfRule type="expression" dxfId="564" priority="804">
      <formula>AND($M35,F35="")</formula>
    </cfRule>
    <cfRule type="expression" dxfId="563" priority="803">
      <formula>NOT($M35)</formula>
    </cfRule>
  </conditionalFormatting>
  <conditionalFormatting sqref="F36">
    <cfRule type="expression" dxfId="562" priority="802">
      <formula>NOT($M35)</formula>
    </cfRule>
  </conditionalFormatting>
  <conditionalFormatting sqref="F37">
    <cfRule type="expression" dxfId="561" priority="785">
      <formula>NOT($M37)</formula>
    </cfRule>
    <cfRule type="expression" dxfId="560" priority="786">
      <formula>AND($M37,F37="")</formula>
    </cfRule>
  </conditionalFormatting>
  <conditionalFormatting sqref="F38">
    <cfRule type="expression" dxfId="559" priority="784">
      <formula>NOT($M37)</formula>
    </cfRule>
  </conditionalFormatting>
  <conditionalFormatting sqref="F39">
    <cfRule type="expression" dxfId="558" priority="767">
      <formula>NOT($M39)</formula>
    </cfRule>
    <cfRule type="expression" dxfId="557" priority="768">
      <formula>AND($M39,F39="")</formula>
    </cfRule>
  </conditionalFormatting>
  <conditionalFormatting sqref="F40">
    <cfRule type="expression" dxfId="556" priority="766">
      <formula>NOT($M39)</formula>
    </cfRule>
  </conditionalFormatting>
  <conditionalFormatting sqref="F41">
    <cfRule type="expression" dxfId="555" priority="750">
      <formula>AND($M41,F41="")</formula>
    </cfRule>
    <cfRule type="expression" dxfId="554" priority="749">
      <formula>NOT($M41)</formula>
    </cfRule>
  </conditionalFormatting>
  <conditionalFormatting sqref="F42">
    <cfRule type="expression" dxfId="553" priority="748">
      <formula>NOT($M41)</formula>
    </cfRule>
  </conditionalFormatting>
  <conditionalFormatting sqref="F43">
    <cfRule type="expression" dxfId="552" priority="732">
      <formula>AND($M43,F43="")</formula>
    </cfRule>
    <cfRule type="expression" dxfId="551" priority="731">
      <formula>NOT($M43)</formula>
    </cfRule>
  </conditionalFormatting>
  <conditionalFormatting sqref="F44">
    <cfRule type="expression" dxfId="550" priority="730">
      <formula>NOT($M43)</formula>
    </cfRule>
  </conditionalFormatting>
  <conditionalFormatting sqref="F45">
    <cfRule type="expression" dxfId="549" priority="714">
      <formula>AND($M45,F45="")</formula>
    </cfRule>
    <cfRule type="expression" dxfId="548" priority="713">
      <formula>NOT($M45)</formula>
    </cfRule>
  </conditionalFormatting>
  <conditionalFormatting sqref="F46">
    <cfRule type="expression" dxfId="547" priority="712">
      <formula>NOT($M45)</formula>
    </cfRule>
  </conditionalFormatting>
  <conditionalFormatting sqref="F47">
    <cfRule type="expression" dxfId="546" priority="696">
      <formula>AND($M47,F47="")</formula>
    </cfRule>
    <cfRule type="expression" dxfId="545" priority="695">
      <formula>NOT($M47)</formula>
    </cfRule>
  </conditionalFormatting>
  <conditionalFormatting sqref="F48">
    <cfRule type="expression" dxfId="544" priority="694">
      <formula>NOT($M47)</formula>
    </cfRule>
  </conditionalFormatting>
  <conditionalFormatting sqref="F52">
    <cfRule type="expression" dxfId="543" priority="677">
      <formula>NOT($M52)</formula>
    </cfRule>
    <cfRule type="expression" dxfId="542" priority="678">
      <formula>AND($M52,F52="")</formula>
    </cfRule>
  </conditionalFormatting>
  <conditionalFormatting sqref="F53">
    <cfRule type="expression" dxfId="540" priority="676">
      <formula>NOT($M52)</formula>
    </cfRule>
  </conditionalFormatting>
  <conditionalFormatting sqref="F54">
    <cfRule type="expression" dxfId="539" priority="659">
      <formula>NOT($M54)</formula>
    </cfRule>
    <cfRule type="expression" dxfId="538" priority="660">
      <formula>AND($M54,F54="")</formula>
    </cfRule>
  </conditionalFormatting>
  <conditionalFormatting sqref="F55">
    <cfRule type="expression" dxfId="537" priority="658">
      <formula>NOT($M54)</formula>
    </cfRule>
  </conditionalFormatting>
  <conditionalFormatting sqref="F56">
    <cfRule type="expression" dxfId="536" priority="641">
      <formula>NOT($M56)</formula>
    </cfRule>
    <cfRule type="expression" dxfId="535" priority="642">
      <formula>AND($M56,F56="")</formula>
    </cfRule>
  </conditionalFormatting>
  <conditionalFormatting sqref="F57">
    <cfRule type="expression" dxfId="534" priority="640">
      <formula>NOT($M56)</formula>
    </cfRule>
  </conditionalFormatting>
  <conditionalFormatting sqref="F58">
    <cfRule type="expression" dxfId="533" priority="624">
      <formula>AND($M58,F58="")</formula>
    </cfRule>
    <cfRule type="expression" dxfId="532" priority="623">
      <formula>NOT($M58)</formula>
    </cfRule>
  </conditionalFormatting>
  <conditionalFormatting sqref="F59">
    <cfRule type="expression" dxfId="531" priority="622">
      <formula>NOT($M58)</formula>
    </cfRule>
  </conditionalFormatting>
  <conditionalFormatting sqref="F60">
    <cfRule type="expression" dxfId="530" priority="606">
      <formula>AND($M60,F60="")</formula>
    </cfRule>
    <cfRule type="expression" dxfId="529" priority="605">
      <formula>NOT($M60)</formula>
    </cfRule>
  </conditionalFormatting>
  <conditionalFormatting sqref="F61">
    <cfRule type="expression" dxfId="528" priority="604">
      <formula>NOT($M60)</formula>
    </cfRule>
  </conditionalFormatting>
  <conditionalFormatting sqref="F62">
    <cfRule type="expression" dxfId="527" priority="587">
      <formula>NOT($M62)</formula>
    </cfRule>
    <cfRule type="expression" dxfId="526" priority="588">
      <formula>AND($M62,F62="")</formula>
    </cfRule>
  </conditionalFormatting>
  <conditionalFormatting sqref="F63">
    <cfRule type="expression" dxfId="525" priority="586">
      <formula>NOT($M62)</formula>
    </cfRule>
  </conditionalFormatting>
  <conditionalFormatting sqref="F64">
    <cfRule type="expression" dxfId="524" priority="570">
      <formula>AND($M64,F64="")</formula>
    </cfRule>
    <cfRule type="expression" dxfId="523" priority="569">
      <formula>NOT($M64)</formula>
    </cfRule>
  </conditionalFormatting>
  <conditionalFormatting sqref="F65">
    <cfRule type="expression" dxfId="522" priority="568">
      <formula>NOT($M64)</formula>
    </cfRule>
  </conditionalFormatting>
  <conditionalFormatting sqref="F66">
    <cfRule type="expression" dxfId="521" priority="514">
      <formula>NOT(#REF!)</formula>
    </cfRule>
  </conditionalFormatting>
  <conditionalFormatting sqref="F70">
    <cfRule type="expression" dxfId="520" priority="498">
      <formula>AND($M70,F70="")</formula>
    </cfRule>
    <cfRule type="expression" dxfId="519" priority="497">
      <formula>NOT($M70)</formula>
    </cfRule>
  </conditionalFormatting>
  <conditionalFormatting sqref="F71">
    <cfRule type="expression" dxfId="517" priority="496">
      <formula>NOT($M70)</formula>
    </cfRule>
  </conditionalFormatting>
  <conditionalFormatting sqref="F72">
    <cfRule type="expression" dxfId="516" priority="480">
      <formula>AND($M72,F72="")</formula>
    </cfRule>
    <cfRule type="expression" dxfId="515" priority="479">
      <formula>NOT($M72)</formula>
    </cfRule>
  </conditionalFormatting>
  <conditionalFormatting sqref="F73">
    <cfRule type="expression" dxfId="514" priority="478">
      <formula>NOT($M72)</formula>
    </cfRule>
  </conditionalFormatting>
  <conditionalFormatting sqref="F74">
    <cfRule type="expression" dxfId="513" priority="461">
      <formula>NOT($M74)</formula>
    </cfRule>
    <cfRule type="expression" dxfId="512" priority="18">
      <formula>AND($M74,F74="")</formula>
    </cfRule>
    <cfRule type="expression" dxfId="511" priority="17">
      <formula>NOT($M74)</formula>
    </cfRule>
  </conditionalFormatting>
  <conditionalFormatting sqref="F75">
    <cfRule type="expression" dxfId="510" priority="460">
      <formula>NOT($M74)</formula>
    </cfRule>
  </conditionalFormatting>
  <conditionalFormatting sqref="F76">
    <cfRule type="expression" dxfId="509" priority="14">
      <formula>AND($M76,F76="")</formula>
    </cfRule>
    <cfRule type="expression" dxfId="508" priority="443">
      <formula>NOT($M76)</formula>
    </cfRule>
    <cfRule type="expression" dxfId="507" priority="13">
      <formula>NOT($M76)</formula>
    </cfRule>
  </conditionalFormatting>
  <conditionalFormatting sqref="F77">
    <cfRule type="expression" dxfId="506" priority="442">
      <formula>NOT($M76)</formula>
    </cfRule>
  </conditionalFormatting>
  <conditionalFormatting sqref="F78">
    <cfRule type="expression" dxfId="504" priority="12">
      <formula>AND($M78,F78="")</formula>
    </cfRule>
    <cfRule type="expression" dxfId="503" priority="11">
      <formula>NOT($M78)</formula>
    </cfRule>
  </conditionalFormatting>
  <conditionalFormatting sqref="F82">
    <cfRule type="expression" dxfId="502" priority="3">
      <formula>AND($M82,F82="")</formula>
    </cfRule>
    <cfRule type="expression" dxfId="501" priority="2">
      <formula>NOT($M82)</formula>
    </cfRule>
  </conditionalFormatting>
  <conditionalFormatting sqref="F83">
    <cfRule type="expression" dxfId="499" priority="86">
      <formula>NOT($M82)</formula>
    </cfRule>
  </conditionalFormatting>
  <conditionalFormatting sqref="F84">
    <cfRule type="expression" dxfId="498" priority="84">
      <formula>AND($M84,F84="")</formula>
    </cfRule>
    <cfRule type="expression" dxfId="497" priority="83">
      <formula>NOT($M84)</formula>
    </cfRule>
  </conditionalFormatting>
  <conditionalFormatting sqref="F85">
    <cfRule type="expression" dxfId="496" priority="388">
      <formula>NOT($M84)</formula>
    </cfRule>
  </conditionalFormatting>
  <conditionalFormatting sqref="F86">
    <cfRule type="expression" dxfId="495" priority="372">
      <formula>AND($M86,F86="")</formula>
    </cfRule>
    <cfRule type="expression" dxfId="494" priority="371">
      <formula>NOT($M86)</formula>
    </cfRule>
  </conditionalFormatting>
  <conditionalFormatting sqref="F87">
    <cfRule type="expression" dxfId="493" priority="370">
      <formula>NOT($M86)</formula>
    </cfRule>
  </conditionalFormatting>
  <conditionalFormatting sqref="F88">
    <cfRule type="expression" dxfId="492" priority="353">
      <formula>NOT($M88)</formula>
    </cfRule>
    <cfRule type="expression" dxfId="491" priority="354">
      <formula>AND($M88,F88="")</formula>
    </cfRule>
  </conditionalFormatting>
  <conditionalFormatting sqref="F89">
    <cfRule type="expression" dxfId="490" priority="352">
      <formula>NOT($M88)</formula>
    </cfRule>
  </conditionalFormatting>
  <conditionalFormatting sqref="F90">
    <cfRule type="expression" dxfId="489" priority="335">
      <formula>NOT($M90)</formula>
    </cfRule>
    <cfRule type="expression" dxfId="488" priority="336">
      <formula>AND($M90,F90="")</formula>
    </cfRule>
  </conditionalFormatting>
  <conditionalFormatting sqref="F91">
    <cfRule type="expression" dxfId="487" priority="334">
      <formula>NOT($M90)</formula>
    </cfRule>
  </conditionalFormatting>
  <conditionalFormatting sqref="F95">
    <cfRule type="expression" dxfId="486" priority="317">
      <formula>NOT($M95)</formula>
    </cfRule>
    <cfRule type="expression" dxfId="485" priority="318">
      <formula>AND($M95,F95="")</formula>
    </cfRule>
  </conditionalFormatting>
  <conditionalFormatting sqref="F96">
    <cfRule type="expression" dxfId="483" priority="316">
      <formula>NOT($M95)</formula>
    </cfRule>
  </conditionalFormatting>
  <conditionalFormatting sqref="F97">
    <cfRule type="expression" dxfId="482" priority="300">
      <formula>AND($M97,F97="")</formula>
    </cfRule>
    <cfRule type="expression" dxfId="481" priority="299">
      <formula>NOT($M97)</formula>
    </cfRule>
  </conditionalFormatting>
  <conditionalFormatting sqref="F98">
    <cfRule type="expression" dxfId="480" priority="298">
      <formula>NOT($M97)</formula>
    </cfRule>
  </conditionalFormatting>
  <conditionalFormatting sqref="F102">
    <cfRule type="expression" dxfId="479" priority="264">
      <formula>AND($M102,F102="")</formula>
    </cfRule>
    <cfRule type="expression" dxfId="478" priority="263">
      <formula>NOT($M102)</formula>
    </cfRule>
  </conditionalFormatting>
  <conditionalFormatting sqref="F103">
    <cfRule type="expression" dxfId="476" priority="262">
      <formula>NOT($M102)</formula>
    </cfRule>
  </conditionalFormatting>
  <conditionalFormatting sqref="F104">
    <cfRule type="expression" dxfId="475" priority="246">
      <formula>AND($M104,F104="")</formula>
    </cfRule>
    <cfRule type="expression" dxfId="474" priority="245">
      <formula>NOT($M104)</formula>
    </cfRule>
  </conditionalFormatting>
  <conditionalFormatting sqref="F105">
    <cfRule type="expression" dxfId="473" priority="244">
      <formula>NOT($M104)</formula>
    </cfRule>
  </conditionalFormatting>
  <conditionalFormatting sqref="F109">
    <cfRule type="expression" dxfId="472" priority="209">
      <formula>NOT($M109)</formula>
    </cfRule>
    <cfRule type="expression" dxfId="471" priority="210">
      <formula>AND($M109,F109="")</formula>
    </cfRule>
  </conditionalFormatting>
  <conditionalFormatting sqref="F110">
    <cfRule type="expression" dxfId="469" priority="208">
      <formula>NOT($M109)</formula>
    </cfRule>
  </conditionalFormatting>
  <conditionalFormatting sqref="F111">
    <cfRule type="expression" dxfId="468" priority="192">
      <formula>AND($M111,F111="")</formula>
    </cfRule>
    <cfRule type="expression" dxfId="467" priority="191">
      <formula>NOT($M111)</formula>
    </cfRule>
  </conditionalFormatting>
  <conditionalFormatting sqref="F112">
    <cfRule type="expression" dxfId="466" priority="190">
      <formula>NOT($M111)</formula>
    </cfRule>
  </conditionalFormatting>
  <conditionalFormatting sqref="F116">
    <cfRule type="expression" dxfId="465" priority="155">
      <formula>NOT($M116)</formula>
    </cfRule>
    <cfRule type="expression" dxfId="464" priority="156">
      <formula>AND($M116,F116="")</formula>
    </cfRule>
  </conditionalFormatting>
  <conditionalFormatting sqref="F117">
    <cfRule type="expression" dxfId="462" priority="154">
      <formula>NOT($M116)</formula>
    </cfRule>
  </conditionalFormatting>
  <conditionalFormatting sqref="F118">
    <cfRule type="expression" dxfId="461" priority="138">
      <formula>AND($M118,F118="")</formula>
    </cfRule>
    <cfRule type="expression" dxfId="460" priority="137">
      <formula>NOT($M118)</formula>
    </cfRule>
  </conditionalFormatting>
  <conditionalFormatting sqref="F119">
    <cfRule type="expression" dxfId="459" priority="136">
      <formula>NOT($M118)</formula>
    </cfRule>
  </conditionalFormatting>
  <conditionalFormatting sqref="H14">
    <cfRule type="expression" dxfId="457" priority="1678">
      <formula>AND(M14,H14="")</formula>
    </cfRule>
  </conditionalFormatting>
  <conditionalFormatting sqref="H16">
    <cfRule type="expression" dxfId="456" priority="1028">
      <formula>AND(M16,H16="")</formula>
    </cfRule>
  </conditionalFormatting>
  <conditionalFormatting sqref="H18">
    <cfRule type="expression" dxfId="455" priority="1010">
      <formula>AND(M18,H18="")</formula>
    </cfRule>
  </conditionalFormatting>
  <conditionalFormatting sqref="H20">
    <cfRule type="expression" dxfId="454" priority="992">
      <formula>AND(M20,H20="")</formula>
    </cfRule>
  </conditionalFormatting>
  <conditionalFormatting sqref="H22">
    <cfRule type="expression" dxfId="453" priority="974">
      <formula>AND(M22,H22="")</formula>
    </cfRule>
  </conditionalFormatting>
  <conditionalFormatting sqref="H24">
    <cfRule type="expression" dxfId="452" priority="956">
      <formula>AND(M24,H24="")</formula>
    </cfRule>
  </conditionalFormatting>
  <conditionalFormatting sqref="H29">
    <cfRule type="expression" dxfId="451" priority="866">
      <formula>AND(M29,H29="")</formula>
    </cfRule>
  </conditionalFormatting>
  <conditionalFormatting sqref="H31">
    <cfRule type="expression" dxfId="450" priority="848">
      <formula>AND(M31,H31="")</formula>
    </cfRule>
  </conditionalFormatting>
  <conditionalFormatting sqref="H33">
    <cfRule type="expression" dxfId="449" priority="830">
      <formula>AND(M33,H33="")</formula>
    </cfRule>
  </conditionalFormatting>
  <conditionalFormatting sqref="H35">
    <cfRule type="expression" dxfId="448" priority="812">
      <formula>AND(M35,H35="")</formula>
    </cfRule>
  </conditionalFormatting>
  <conditionalFormatting sqref="H37">
    <cfRule type="expression" dxfId="447" priority="794">
      <formula>AND(M37,H37="")</formula>
    </cfRule>
  </conditionalFormatting>
  <conditionalFormatting sqref="H39">
    <cfRule type="expression" dxfId="446" priority="776">
      <formula>AND(M39,H39="")</formula>
    </cfRule>
  </conditionalFormatting>
  <conditionalFormatting sqref="H41">
    <cfRule type="expression" dxfId="445" priority="758">
      <formula>AND(M41,H41="")</formula>
    </cfRule>
  </conditionalFormatting>
  <conditionalFormatting sqref="H43">
    <cfRule type="expression" dxfId="444" priority="740">
      <formula>AND(M43,H43="")</formula>
    </cfRule>
  </conditionalFormatting>
  <conditionalFormatting sqref="H45">
    <cfRule type="expression" dxfId="443" priority="722">
      <formula>AND(M45,H45="")</formula>
    </cfRule>
  </conditionalFormatting>
  <conditionalFormatting sqref="H47">
    <cfRule type="expression" dxfId="442" priority="704">
      <formula>AND(M47,H47="")</formula>
    </cfRule>
  </conditionalFormatting>
  <conditionalFormatting sqref="H52">
    <cfRule type="expression" dxfId="441" priority="686">
      <formula>AND(M52,H52="")</formula>
    </cfRule>
  </conditionalFormatting>
  <conditionalFormatting sqref="H54">
    <cfRule type="expression" dxfId="440" priority="668">
      <formula>AND(M54,H54="")</formula>
    </cfRule>
  </conditionalFormatting>
  <conditionalFormatting sqref="H56">
    <cfRule type="expression" dxfId="439" priority="650">
      <formula>AND(M56,H56="")</formula>
    </cfRule>
  </conditionalFormatting>
  <conditionalFormatting sqref="H58">
    <cfRule type="expression" dxfId="438" priority="632">
      <formula>AND(M58,H58="")</formula>
    </cfRule>
  </conditionalFormatting>
  <conditionalFormatting sqref="H60">
    <cfRule type="expression" dxfId="437" priority="614">
      <formula>AND(M60,H60="")</formula>
    </cfRule>
  </conditionalFormatting>
  <conditionalFormatting sqref="H62">
    <cfRule type="expression" dxfId="436" priority="596">
      <formula>AND(M62,H62="")</formula>
    </cfRule>
  </conditionalFormatting>
  <conditionalFormatting sqref="H64">
    <cfRule type="expression" dxfId="435" priority="578">
      <formula>AND(M64,H64="")</formula>
    </cfRule>
  </conditionalFormatting>
  <conditionalFormatting sqref="H70">
    <cfRule type="expression" dxfId="434" priority="506">
      <formula>AND(M70,H70="")</formula>
    </cfRule>
  </conditionalFormatting>
  <conditionalFormatting sqref="H72">
    <cfRule type="expression" dxfId="433" priority="488">
      <formula>AND(M72,H72="")</formula>
    </cfRule>
  </conditionalFormatting>
  <conditionalFormatting sqref="H74">
    <cfRule type="expression" dxfId="432" priority="23">
      <formula>AND(M74,H74="")</formula>
    </cfRule>
  </conditionalFormatting>
  <conditionalFormatting sqref="H76">
    <cfRule type="expression" dxfId="431" priority="34">
      <formula>AND(M76,H76="")</formula>
    </cfRule>
  </conditionalFormatting>
  <conditionalFormatting sqref="H78">
    <cfRule type="expression" dxfId="430" priority="9">
      <formula>AND(M78,H78="")</formula>
    </cfRule>
  </conditionalFormatting>
  <conditionalFormatting sqref="H82">
    <cfRule type="expression" dxfId="429" priority="69">
      <formula>AND(M82,H82="")</formula>
    </cfRule>
  </conditionalFormatting>
  <conditionalFormatting sqref="H84">
    <cfRule type="expression" dxfId="428" priority="81">
      <formula>AND(M84,H84="")</formula>
    </cfRule>
  </conditionalFormatting>
  <conditionalFormatting sqref="H86">
    <cfRule type="expression" dxfId="427" priority="380">
      <formula>AND(M86,H86="")</formula>
    </cfRule>
  </conditionalFormatting>
  <conditionalFormatting sqref="H88">
    <cfRule type="expression" dxfId="426" priority="362">
      <formula>AND(M88,H88="")</formula>
    </cfRule>
  </conditionalFormatting>
  <conditionalFormatting sqref="H90">
    <cfRule type="expression" dxfId="425" priority="344">
      <formula>AND(M90,H90="")</formula>
    </cfRule>
  </conditionalFormatting>
  <conditionalFormatting sqref="H95">
    <cfRule type="expression" dxfId="424" priority="326">
      <formula>AND(M95,H95="")</formula>
    </cfRule>
  </conditionalFormatting>
  <conditionalFormatting sqref="H97">
    <cfRule type="expression" dxfId="423" priority="308">
      <formula>AND(M97,H97="")</formula>
    </cfRule>
  </conditionalFormatting>
  <conditionalFormatting sqref="H102">
    <cfRule type="expression" dxfId="422" priority="272">
      <formula>AND(M102,H102="")</formula>
    </cfRule>
  </conditionalFormatting>
  <conditionalFormatting sqref="H104">
    <cfRule type="expression" dxfId="421" priority="254">
      <formula>AND(M104,H104="")</formula>
    </cfRule>
  </conditionalFormatting>
  <conditionalFormatting sqref="H109">
    <cfRule type="expression" dxfId="420" priority="218">
      <formula>AND(M109,H109="")</formula>
    </cfRule>
  </conditionalFormatting>
  <conditionalFormatting sqref="H111">
    <cfRule type="expression" dxfId="419" priority="200">
      <formula>AND(M111,H111="")</formula>
    </cfRule>
  </conditionalFormatting>
  <conditionalFormatting sqref="H116">
    <cfRule type="expression" dxfId="418" priority="164">
      <formula>AND(M116,H116="")</formula>
    </cfRule>
  </conditionalFormatting>
  <conditionalFormatting sqref="H118">
    <cfRule type="expression" dxfId="417" priority="146">
      <formula>AND(M118,H118="")</formula>
    </cfRule>
  </conditionalFormatting>
  <conditionalFormatting sqref="H14:I14">
    <cfRule type="expression" dxfId="415" priority="1674">
      <formula>NOT($M14)</formula>
    </cfRule>
  </conditionalFormatting>
  <conditionalFormatting sqref="H16:I16">
    <cfRule type="expression" dxfId="414" priority="1024">
      <formula>NOT($M16)</formula>
    </cfRule>
  </conditionalFormatting>
  <conditionalFormatting sqref="H18:I18">
    <cfRule type="expression" dxfId="412" priority="1006">
      <formula>NOT($M18)</formula>
    </cfRule>
  </conditionalFormatting>
  <conditionalFormatting sqref="H20:I20">
    <cfRule type="expression" dxfId="410" priority="988">
      <formula>NOT($M20)</formula>
    </cfRule>
  </conditionalFormatting>
  <conditionalFormatting sqref="H22:I22">
    <cfRule type="expression" dxfId="407" priority="970">
      <formula>NOT($M22)</formula>
    </cfRule>
  </conditionalFormatting>
  <conditionalFormatting sqref="H24:I24">
    <cfRule type="expression" dxfId="405" priority="952">
      <formula>NOT($M24)</formula>
    </cfRule>
  </conditionalFormatting>
  <conditionalFormatting sqref="H29:I29">
    <cfRule type="expression" dxfId="404" priority="862">
      <formula>NOT($M29)</formula>
    </cfRule>
  </conditionalFormatting>
  <conditionalFormatting sqref="H31:I31">
    <cfRule type="expression" dxfId="401" priority="844">
      <formula>NOT($M31)</formula>
    </cfRule>
  </conditionalFormatting>
  <conditionalFormatting sqref="H33:I33">
    <cfRule type="expression" dxfId="399" priority="826">
      <formula>NOT($M33)</formula>
    </cfRule>
  </conditionalFormatting>
  <conditionalFormatting sqref="H35:I35">
    <cfRule type="expression" dxfId="397" priority="808">
      <formula>NOT($M35)</formula>
    </cfRule>
  </conditionalFormatting>
  <conditionalFormatting sqref="H37:I37">
    <cfRule type="expression" dxfId="396" priority="790">
      <formula>NOT($M37)</formula>
    </cfRule>
  </conditionalFormatting>
  <conditionalFormatting sqref="H39:I39">
    <cfRule type="expression" dxfId="393" priority="772">
      <formula>NOT($M39)</formula>
    </cfRule>
  </conditionalFormatting>
  <conditionalFormatting sqref="H41:I41">
    <cfRule type="expression" dxfId="391" priority="754">
      <formula>NOT($M41)</formula>
    </cfRule>
  </conditionalFormatting>
  <conditionalFormatting sqref="H43:I43">
    <cfRule type="expression" dxfId="389" priority="736">
      <formula>NOT($M43)</formula>
    </cfRule>
  </conditionalFormatting>
  <conditionalFormatting sqref="H45:I45">
    <cfRule type="expression" dxfId="387" priority="718">
      <formula>NOT($M45)</formula>
    </cfRule>
  </conditionalFormatting>
  <conditionalFormatting sqref="H47:I47">
    <cfRule type="expression" dxfId="386" priority="700">
      <formula>NOT($M47)</formula>
    </cfRule>
  </conditionalFormatting>
  <conditionalFormatting sqref="H52:I52">
    <cfRule type="expression" dxfId="384" priority="682">
      <formula>NOT($M52)</formula>
    </cfRule>
  </conditionalFormatting>
  <conditionalFormatting sqref="H54:I54">
    <cfRule type="expression" dxfId="382" priority="664">
      <formula>NOT($M54)</formula>
    </cfRule>
  </conditionalFormatting>
  <conditionalFormatting sqref="H56:I56">
    <cfRule type="expression" dxfId="379" priority="646">
      <formula>NOT($M56)</formula>
    </cfRule>
  </conditionalFormatting>
  <conditionalFormatting sqref="H58:I58">
    <cfRule type="expression" dxfId="378" priority="628">
      <formula>NOT($M58)</formula>
    </cfRule>
  </conditionalFormatting>
  <conditionalFormatting sqref="H60:I60">
    <cfRule type="expression" dxfId="376" priority="610">
      <formula>NOT($M60)</formula>
    </cfRule>
  </conditionalFormatting>
  <conditionalFormatting sqref="H62:I62">
    <cfRule type="expression" dxfId="373" priority="592">
      <formula>NOT($M62)</formula>
    </cfRule>
  </conditionalFormatting>
  <conditionalFormatting sqref="H64:I64">
    <cfRule type="expression" dxfId="372" priority="574">
      <formula>NOT($M64)</formula>
    </cfRule>
  </conditionalFormatting>
  <conditionalFormatting sqref="H70:I70">
    <cfRule type="expression" dxfId="370" priority="502">
      <formula>NOT($M70)</formula>
    </cfRule>
  </conditionalFormatting>
  <conditionalFormatting sqref="H72:I72">
    <cfRule type="expression" dxfId="367" priority="28">
      <formula>NOT($M72)</formula>
    </cfRule>
  </conditionalFormatting>
  <conditionalFormatting sqref="H74:I74">
    <cfRule type="expression" dxfId="366" priority="22">
      <formula>NOT($M74)</formula>
    </cfRule>
  </conditionalFormatting>
  <conditionalFormatting sqref="H76:I76">
    <cfRule type="expression" dxfId="363" priority="33">
      <formula>NOT($M76)</formula>
    </cfRule>
  </conditionalFormatting>
  <conditionalFormatting sqref="H78:I78">
    <cfRule type="expression" dxfId="361" priority="5">
      <formula>NOT($M78)</formula>
    </cfRule>
  </conditionalFormatting>
  <conditionalFormatting sqref="H82:I82">
    <cfRule type="expression" dxfId="360" priority="65">
      <formula>NOT($M82)</formula>
    </cfRule>
  </conditionalFormatting>
  <conditionalFormatting sqref="H84:I84">
    <cfRule type="expression" dxfId="358" priority="77">
      <formula>NOT($M84)</formula>
    </cfRule>
  </conditionalFormatting>
  <conditionalFormatting sqref="H86:I86">
    <cfRule type="expression" dxfId="356" priority="376">
      <formula>NOT($M86)</formula>
    </cfRule>
  </conditionalFormatting>
  <conditionalFormatting sqref="H88:I88">
    <cfRule type="expression" dxfId="353" priority="358">
      <formula>NOT($M88)</formula>
    </cfRule>
  </conditionalFormatting>
  <conditionalFormatting sqref="H90:I90">
    <cfRule type="expression" dxfId="351" priority="340">
      <formula>NOT($M90)</formula>
    </cfRule>
  </conditionalFormatting>
  <conditionalFormatting sqref="H95:I95">
    <cfRule type="expression" dxfId="349" priority="322">
      <formula>NOT($M95)</formula>
    </cfRule>
  </conditionalFormatting>
  <conditionalFormatting sqref="H97:I97">
    <cfRule type="expression" dxfId="348" priority="304">
      <formula>NOT($M97)</formula>
    </cfRule>
  </conditionalFormatting>
  <conditionalFormatting sqref="H102:I102">
    <cfRule type="expression" dxfId="346" priority="268">
      <formula>NOT($M102)</formula>
    </cfRule>
  </conditionalFormatting>
  <conditionalFormatting sqref="H104:I104">
    <cfRule type="expression" dxfId="343" priority="250">
      <formula>NOT($M104)</formula>
    </cfRule>
  </conditionalFormatting>
  <conditionalFormatting sqref="H109:I109">
    <cfRule type="expression" dxfId="341" priority="214">
      <formula>NOT($M109)</formula>
    </cfRule>
  </conditionalFormatting>
  <conditionalFormatting sqref="H111:I111">
    <cfRule type="expression" dxfId="339" priority="196">
      <formula>NOT($M111)</formula>
    </cfRule>
  </conditionalFormatting>
  <conditionalFormatting sqref="H116:I116">
    <cfRule type="expression" dxfId="338" priority="160">
      <formula>NOT($M116)</formula>
    </cfRule>
  </conditionalFormatting>
  <conditionalFormatting sqref="H118:I118">
    <cfRule type="expression" dxfId="336" priority="142">
      <formula>NOT($M118)</formula>
    </cfRule>
  </conditionalFormatting>
  <conditionalFormatting sqref="I14">
    <cfRule type="expression" dxfId="334" priority="1675">
      <formula>AND(M14,I14="")</formula>
    </cfRule>
  </conditionalFormatting>
  <conditionalFormatting sqref="I16">
    <cfRule type="expression" dxfId="333" priority="1025">
      <formula>AND(M16,I16="")</formula>
    </cfRule>
  </conditionalFormatting>
  <conditionalFormatting sqref="I18">
    <cfRule type="expression" dxfId="332" priority="1007">
      <formula>AND(M18,I18="")</formula>
    </cfRule>
  </conditionalFormatting>
  <conditionalFormatting sqref="I20">
    <cfRule type="expression" dxfId="331" priority="989">
      <formula>AND(M20,I20="")</formula>
    </cfRule>
  </conditionalFormatting>
  <conditionalFormatting sqref="I22">
    <cfRule type="expression" dxfId="330" priority="971">
      <formula>AND(M22,I22="")</formula>
    </cfRule>
  </conditionalFormatting>
  <conditionalFormatting sqref="I24">
    <cfRule type="expression" dxfId="329" priority="953">
      <formula>AND(M24,I24="")</formula>
    </cfRule>
  </conditionalFormatting>
  <conditionalFormatting sqref="I29">
    <cfRule type="expression" dxfId="328" priority="863">
      <formula>AND(M29,I29="")</formula>
    </cfRule>
  </conditionalFormatting>
  <conditionalFormatting sqref="I31">
    <cfRule type="expression" dxfId="327" priority="845">
      <formula>AND(M31,I31="")</formula>
    </cfRule>
  </conditionalFormatting>
  <conditionalFormatting sqref="I33">
    <cfRule type="expression" dxfId="326" priority="827">
      <formula>AND(M33,I33="")</formula>
    </cfRule>
  </conditionalFormatting>
  <conditionalFormatting sqref="I35">
    <cfRule type="expression" dxfId="325" priority="809">
      <formula>AND(M35,I35="")</formula>
    </cfRule>
  </conditionalFormatting>
  <conditionalFormatting sqref="I37">
    <cfRule type="expression" dxfId="324" priority="791">
      <formula>AND(M37,I37="")</formula>
    </cfRule>
  </conditionalFormatting>
  <conditionalFormatting sqref="I39">
    <cfRule type="expression" dxfId="323" priority="773">
      <formula>AND(M39,I39="")</formula>
    </cfRule>
  </conditionalFormatting>
  <conditionalFormatting sqref="I41">
    <cfRule type="expression" dxfId="322" priority="755">
      <formula>AND(M41,I41="")</formula>
    </cfRule>
  </conditionalFormatting>
  <conditionalFormatting sqref="I43">
    <cfRule type="expression" dxfId="321" priority="737">
      <formula>AND(M43,I43="")</formula>
    </cfRule>
  </conditionalFormatting>
  <conditionalFormatting sqref="I45">
    <cfRule type="expression" dxfId="320" priority="719">
      <formula>AND(M45,I45="")</formula>
    </cfRule>
  </conditionalFormatting>
  <conditionalFormatting sqref="I47">
    <cfRule type="expression" dxfId="319" priority="701">
      <formula>AND(M47,I47="")</formula>
    </cfRule>
  </conditionalFormatting>
  <conditionalFormatting sqref="I52">
    <cfRule type="expression" dxfId="318" priority="683">
      <formula>AND(M52,I52="")</formula>
    </cfRule>
  </conditionalFormatting>
  <conditionalFormatting sqref="I54">
    <cfRule type="expression" dxfId="317" priority="665">
      <formula>AND(M54,I54="")</formula>
    </cfRule>
  </conditionalFormatting>
  <conditionalFormatting sqref="I56">
    <cfRule type="expression" dxfId="316" priority="647">
      <formula>AND(M56,I56="")</formula>
    </cfRule>
  </conditionalFormatting>
  <conditionalFormatting sqref="I58">
    <cfRule type="expression" dxfId="315" priority="629">
      <formula>AND(M58,I58="")</formula>
    </cfRule>
  </conditionalFormatting>
  <conditionalFormatting sqref="I60">
    <cfRule type="expression" dxfId="314" priority="611">
      <formula>AND(M60,I60="")</formula>
    </cfRule>
  </conditionalFormatting>
  <conditionalFormatting sqref="I62">
    <cfRule type="expression" dxfId="313" priority="593">
      <formula>AND(M62,I62="")</formula>
    </cfRule>
  </conditionalFormatting>
  <conditionalFormatting sqref="I64">
    <cfRule type="expression" dxfId="312" priority="575">
      <formula>AND(M64,I64="")</formula>
    </cfRule>
  </conditionalFormatting>
  <conditionalFormatting sqref="I70">
    <cfRule type="expression" dxfId="311" priority="503">
      <formula>AND(M70,I70="")</formula>
    </cfRule>
  </conditionalFormatting>
  <conditionalFormatting sqref="I72">
    <cfRule type="expression" dxfId="310" priority="29">
      <formula>AND(M72,I72="")</formula>
    </cfRule>
  </conditionalFormatting>
  <conditionalFormatting sqref="I74">
    <cfRule type="expression" dxfId="309" priority="26">
      <formula>AND(M74,I74="")</formula>
    </cfRule>
  </conditionalFormatting>
  <conditionalFormatting sqref="I76">
    <cfRule type="expression" dxfId="308" priority="37">
      <formula>AND(M76,I76="")</formula>
    </cfRule>
  </conditionalFormatting>
  <conditionalFormatting sqref="I78">
    <cfRule type="expression" dxfId="307" priority="6">
      <formula>AND(M78,I78="")</formula>
    </cfRule>
  </conditionalFormatting>
  <conditionalFormatting sqref="I82">
    <cfRule type="expression" dxfId="306" priority="66">
      <formula>AND(M82,I82="")</formula>
    </cfRule>
  </conditionalFormatting>
  <conditionalFormatting sqref="I84">
    <cfRule type="expression" dxfId="305" priority="78">
      <formula>AND(M84,I84="")</formula>
    </cfRule>
  </conditionalFormatting>
  <conditionalFormatting sqref="I86">
    <cfRule type="expression" dxfId="304" priority="377">
      <formula>AND(M86,I86="")</formula>
    </cfRule>
  </conditionalFormatting>
  <conditionalFormatting sqref="I88">
    <cfRule type="expression" dxfId="303" priority="359">
      <formula>AND(M88,I88="")</formula>
    </cfRule>
  </conditionalFormatting>
  <conditionalFormatting sqref="I90">
    <cfRule type="expression" dxfId="302" priority="341">
      <formula>AND(M90,I90="")</formula>
    </cfRule>
  </conditionalFormatting>
  <conditionalFormatting sqref="I95">
    <cfRule type="expression" dxfId="301" priority="323">
      <formula>AND(M95,I95="")</formula>
    </cfRule>
  </conditionalFormatting>
  <conditionalFormatting sqref="I97">
    <cfRule type="expression" dxfId="300" priority="305">
      <formula>AND(M97,I97="")</formula>
    </cfRule>
  </conditionalFormatting>
  <conditionalFormatting sqref="I102">
    <cfRule type="expression" dxfId="299" priority="269">
      <formula>AND(M102,I102="")</formula>
    </cfRule>
  </conditionalFormatting>
  <conditionalFormatting sqref="I104">
    <cfRule type="expression" dxfId="298" priority="251">
      <formula>AND(M104,I104="")</formula>
    </cfRule>
  </conditionalFormatting>
  <conditionalFormatting sqref="I109">
    <cfRule type="expression" dxfId="297" priority="215">
      <formula>AND(M109,I109="")</formula>
    </cfRule>
  </conditionalFormatting>
  <conditionalFormatting sqref="I111">
    <cfRule type="expression" dxfId="296" priority="197">
      <formula>AND(M111,I111="")</formula>
    </cfRule>
  </conditionalFormatting>
  <conditionalFormatting sqref="I116">
    <cfRule type="expression" dxfId="295" priority="161">
      <formula>AND(M116,I116="")</formula>
    </cfRule>
  </conditionalFormatting>
  <conditionalFormatting sqref="I118">
    <cfRule type="expression" dxfId="294" priority="143">
      <formula>AND(M118,I118="")</formula>
    </cfRule>
  </conditionalFormatting>
  <conditionalFormatting sqref="J14">
    <cfRule type="expression" dxfId="293" priority="1908">
      <formula>AND(M14,J14="")</formula>
    </cfRule>
    <cfRule type="expression" dxfId="292" priority="1896">
      <formula>M14=FALSE</formula>
    </cfRule>
    <cfRule type="expression" dxfId="291" priority="1897">
      <formula>AND(M14,J14="")</formula>
    </cfRule>
    <cfRule type="expression" dxfId="290" priority="1901">
      <formula>M14=FALSE</formula>
    </cfRule>
    <cfRule type="expression" dxfId="289" priority="1902">
      <formula>AND(M14,J14="")</formula>
    </cfRule>
    <cfRule type="expression" dxfId="288" priority="1907">
      <formula>M14=FALSE</formula>
    </cfRule>
  </conditionalFormatting>
  <conditionalFormatting sqref="J16">
    <cfRule type="expression" dxfId="287" priority="1031">
      <formula>M16=FALSE</formula>
    </cfRule>
    <cfRule type="expression" dxfId="286" priority="1034">
      <formula>AND(M16,J16="")</formula>
    </cfRule>
    <cfRule type="expression" dxfId="285" priority="1033">
      <formula>M16=FALSE</formula>
    </cfRule>
    <cfRule type="expression" dxfId="284" priority="1032">
      <formula>AND(M16,J16="")</formula>
    </cfRule>
    <cfRule type="expression" dxfId="283" priority="1030">
      <formula>AND(M16,J16="")</formula>
    </cfRule>
    <cfRule type="expression" dxfId="282" priority="1029">
      <formula>M16=FALSE</formula>
    </cfRule>
  </conditionalFormatting>
  <conditionalFormatting sqref="J18">
    <cfRule type="expression" dxfId="281" priority="1011">
      <formula>M18=FALSE</formula>
    </cfRule>
    <cfRule type="expression" dxfId="280" priority="1012">
      <formula>AND(M18,J18="")</formula>
    </cfRule>
    <cfRule type="expression" dxfId="279" priority="1013">
      <formula>M18=FALSE</formula>
    </cfRule>
    <cfRule type="expression" dxfId="278" priority="1014">
      <formula>AND(M18,J18="")</formula>
    </cfRule>
    <cfRule type="expression" dxfId="277" priority="1015">
      <formula>M18=FALSE</formula>
    </cfRule>
    <cfRule type="expression" dxfId="276" priority="1016">
      <formula>AND(M18,J18="")</formula>
    </cfRule>
  </conditionalFormatting>
  <conditionalFormatting sqref="J20">
    <cfRule type="expression" dxfId="275" priority="993">
      <formula>M20=FALSE</formula>
    </cfRule>
    <cfRule type="expression" dxfId="274" priority="994">
      <formula>AND(M20,J20="")</formula>
    </cfRule>
    <cfRule type="expression" dxfId="273" priority="995">
      <formula>M20=FALSE</formula>
    </cfRule>
    <cfRule type="expression" dxfId="272" priority="996">
      <formula>AND(M20,J20="")</formula>
    </cfRule>
    <cfRule type="expression" dxfId="271" priority="997">
      <formula>M20=FALSE</formula>
    </cfRule>
    <cfRule type="expression" dxfId="270" priority="998">
      <formula>AND(M20,J20="")</formula>
    </cfRule>
  </conditionalFormatting>
  <conditionalFormatting sqref="J22">
    <cfRule type="expression" dxfId="269" priority="977">
      <formula>M22=FALSE</formula>
    </cfRule>
    <cfRule type="expression" dxfId="268" priority="978">
      <formula>AND(M22,J22="")</formula>
    </cfRule>
    <cfRule type="expression" dxfId="267" priority="976">
      <formula>AND(M22,J22="")</formula>
    </cfRule>
    <cfRule type="expression" dxfId="266" priority="979">
      <formula>M22=FALSE</formula>
    </cfRule>
    <cfRule type="expression" dxfId="265" priority="980">
      <formula>AND(M22,J22="")</formula>
    </cfRule>
    <cfRule type="expression" dxfId="264" priority="975">
      <formula>M22=FALSE</formula>
    </cfRule>
  </conditionalFormatting>
  <conditionalFormatting sqref="J24">
    <cfRule type="expression" dxfId="263" priority="962">
      <formula>AND(M24,J24="")</formula>
    </cfRule>
    <cfRule type="expression" dxfId="262" priority="959">
      <formula>M24=FALSE</formula>
    </cfRule>
    <cfRule type="expression" dxfId="261" priority="957">
      <formula>M24=FALSE</formula>
    </cfRule>
    <cfRule type="expression" dxfId="260" priority="961">
      <formula>M24=FALSE</formula>
    </cfRule>
    <cfRule type="expression" dxfId="259" priority="960">
      <formula>AND(M24,J24="")</formula>
    </cfRule>
    <cfRule type="expression" dxfId="258" priority="958">
      <formula>AND(M24,J24="")</formula>
    </cfRule>
  </conditionalFormatting>
  <conditionalFormatting sqref="J29">
    <cfRule type="expression" dxfId="257" priority="871">
      <formula>M29=FALSE</formula>
    </cfRule>
    <cfRule type="expression" dxfId="256" priority="870">
      <formula>AND(M29,J29="")</formula>
    </cfRule>
    <cfRule type="expression" dxfId="255" priority="869">
      <formula>M29=FALSE</formula>
    </cfRule>
    <cfRule type="expression" dxfId="254" priority="867">
      <formula>M29=FALSE</formula>
    </cfRule>
    <cfRule type="expression" dxfId="253" priority="868">
      <formula>AND(M29,J29="")</formula>
    </cfRule>
    <cfRule type="expression" dxfId="252" priority="872">
      <formula>AND(M29,J29="")</formula>
    </cfRule>
  </conditionalFormatting>
  <conditionalFormatting sqref="J31">
    <cfRule type="expression" dxfId="251" priority="852">
      <formula>AND(M31,J31="")</formula>
    </cfRule>
    <cfRule type="expression" dxfId="250" priority="853">
      <formula>M31=FALSE</formula>
    </cfRule>
    <cfRule type="expression" dxfId="249" priority="854">
      <formula>AND(M31,J31="")</formula>
    </cfRule>
    <cfRule type="expression" dxfId="248" priority="849">
      <formula>M31=FALSE</formula>
    </cfRule>
    <cfRule type="expression" dxfId="247" priority="850">
      <formula>AND(M31,J31="")</formula>
    </cfRule>
    <cfRule type="expression" dxfId="246" priority="851">
      <formula>M31=FALSE</formula>
    </cfRule>
  </conditionalFormatting>
  <conditionalFormatting sqref="J33">
    <cfRule type="expression" dxfId="245" priority="832">
      <formula>AND(M33,J33="")</formula>
    </cfRule>
    <cfRule type="expression" dxfId="244" priority="836">
      <formula>AND(M33,J33="")</formula>
    </cfRule>
    <cfRule type="expression" dxfId="243" priority="835">
      <formula>M33=FALSE</formula>
    </cfRule>
    <cfRule type="expression" dxfId="242" priority="834">
      <formula>AND(M33,J33="")</formula>
    </cfRule>
    <cfRule type="expression" dxfId="241" priority="833">
      <formula>M33=FALSE</formula>
    </cfRule>
    <cfRule type="expression" dxfId="240" priority="831">
      <formula>M33=FALSE</formula>
    </cfRule>
  </conditionalFormatting>
  <conditionalFormatting sqref="J35">
    <cfRule type="expression" dxfId="239" priority="817">
      <formula>M35=FALSE</formula>
    </cfRule>
    <cfRule type="expression" dxfId="238" priority="813">
      <formula>M35=FALSE</formula>
    </cfRule>
    <cfRule type="expression" dxfId="237" priority="814">
      <formula>AND(M35,J35="")</formula>
    </cfRule>
    <cfRule type="expression" dxfId="236" priority="815">
      <formula>M35=FALSE</formula>
    </cfRule>
    <cfRule type="expression" dxfId="235" priority="816">
      <formula>AND(M35,J35="")</formula>
    </cfRule>
    <cfRule type="expression" dxfId="234" priority="818">
      <formula>AND(M35,J35="")</formula>
    </cfRule>
  </conditionalFormatting>
  <conditionalFormatting sqref="J37">
    <cfRule type="expression" dxfId="233" priority="797">
      <formula>M37=FALSE</formula>
    </cfRule>
    <cfRule type="expression" dxfId="232" priority="800">
      <formula>AND(M37,J37="")</formula>
    </cfRule>
    <cfRule type="expression" dxfId="231" priority="798">
      <formula>AND(M37,J37="")</formula>
    </cfRule>
    <cfRule type="expression" dxfId="230" priority="799">
      <formula>M37=FALSE</formula>
    </cfRule>
    <cfRule type="expression" dxfId="229" priority="795">
      <formula>M37=FALSE</formula>
    </cfRule>
    <cfRule type="expression" dxfId="228" priority="796">
      <formula>AND(M37,J37="")</formula>
    </cfRule>
  </conditionalFormatting>
  <conditionalFormatting sqref="J39">
    <cfRule type="expression" dxfId="227" priority="781">
      <formula>M39=FALSE</formula>
    </cfRule>
    <cfRule type="expression" dxfId="226" priority="778">
      <formula>AND(M39,J39="")</formula>
    </cfRule>
    <cfRule type="expression" dxfId="225" priority="782">
      <formula>AND(M39,J39="")</formula>
    </cfRule>
    <cfRule type="expression" dxfId="224" priority="780">
      <formula>AND(M39,J39="")</formula>
    </cfRule>
    <cfRule type="expression" dxfId="223" priority="779">
      <formula>M39=FALSE</formula>
    </cfRule>
    <cfRule type="expression" dxfId="222" priority="777">
      <formula>M39=FALSE</formula>
    </cfRule>
  </conditionalFormatting>
  <conditionalFormatting sqref="J41">
    <cfRule type="expression" dxfId="221" priority="764">
      <formula>AND(M41,J41="")</formula>
    </cfRule>
    <cfRule type="expression" dxfId="220" priority="759">
      <formula>M41=FALSE</formula>
    </cfRule>
    <cfRule type="expression" dxfId="219" priority="763">
      <formula>M41=FALSE</formula>
    </cfRule>
    <cfRule type="expression" dxfId="218" priority="760">
      <formula>AND(M41,J41="")</formula>
    </cfRule>
    <cfRule type="expression" dxfId="217" priority="761">
      <formula>M41=FALSE</formula>
    </cfRule>
    <cfRule type="expression" dxfId="216" priority="762">
      <formula>AND(M41,J41="")</formula>
    </cfRule>
  </conditionalFormatting>
  <conditionalFormatting sqref="J43">
    <cfRule type="expression" dxfId="215" priority="746">
      <formula>AND(M43,J43="")</formula>
    </cfRule>
    <cfRule type="expression" dxfId="214" priority="745">
      <formula>M43=FALSE</formula>
    </cfRule>
    <cfRule type="expression" dxfId="213" priority="744">
      <formula>AND(M43,J43="")</formula>
    </cfRule>
    <cfRule type="expression" dxfId="212" priority="743">
      <formula>M43=FALSE</formula>
    </cfRule>
    <cfRule type="expression" dxfId="211" priority="741">
      <formula>M43=FALSE</formula>
    </cfRule>
    <cfRule type="expression" dxfId="210" priority="742">
      <formula>AND(M43,J43="")</formula>
    </cfRule>
  </conditionalFormatting>
  <conditionalFormatting sqref="J45">
    <cfRule type="expression" dxfId="209" priority="727">
      <formula>M45=FALSE</formula>
    </cfRule>
    <cfRule type="expression" dxfId="208" priority="728">
      <formula>AND(M45,J45="")</formula>
    </cfRule>
    <cfRule type="expression" dxfId="207" priority="726">
      <formula>AND(M45,J45="")</formula>
    </cfRule>
    <cfRule type="expression" dxfId="206" priority="723">
      <formula>M45=FALSE</formula>
    </cfRule>
    <cfRule type="expression" dxfId="205" priority="724">
      <formula>AND(M45,J45="")</formula>
    </cfRule>
    <cfRule type="expression" dxfId="204" priority="725">
      <formula>M45=FALSE</formula>
    </cfRule>
  </conditionalFormatting>
  <conditionalFormatting sqref="J47">
    <cfRule type="expression" dxfId="203" priority="707">
      <formula>M47=FALSE</formula>
    </cfRule>
    <cfRule type="expression" dxfId="202" priority="706">
      <formula>AND(M47,J47="")</formula>
    </cfRule>
    <cfRule type="expression" dxfId="201" priority="710">
      <formula>AND(M47,J47="")</formula>
    </cfRule>
    <cfRule type="expression" dxfId="200" priority="705">
      <formula>M47=FALSE</formula>
    </cfRule>
    <cfRule type="expression" dxfId="199" priority="709">
      <formula>M47=FALSE</formula>
    </cfRule>
    <cfRule type="expression" dxfId="198" priority="708">
      <formula>AND(M47,J47="")</formula>
    </cfRule>
  </conditionalFormatting>
  <conditionalFormatting sqref="J52">
    <cfRule type="expression" dxfId="197" priority="691">
      <formula>M52=FALSE</formula>
    </cfRule>
    <cfRule type="expression" dxfId="196" priority="688">
      <formula>AND(M52,J52="")</formula>
    </cfRule>
    <cfRule type="expression" dxfId="195" priority="687">
      <formula>M52=FALSE</formula>
    </cfRule>
    <cfRule type="expression" dxfId="194" priority="689">
      <formula>M52=FALSE</formula>
    </cfRule>
    <cfRule type="expression" dxfId="193" priority="690">
      <formula>AND(M52,J52="")</formula>
    </cfRule>
    <cfRule type="expression" dxfId="192" priority="692">
      <formula>AND(M52,J52="")</formula>
    </cfRule>
  </conditionalFormatting>
  <conditionalFormatting sqref="J54">
    <cfRule type="expression" dxfId="191" priority="670">
      <formula>AND(M54,J54="")</formula>
    </cfRule>
    <cfRule type="expression" dxfId="190" priority="669">
      <formula>M54=FALSE</formula>
    </cfRule>
    <cfRule type="expression" dxfId="189" priority="674">
      <formula>AND(M54,J54="")</formula>
    </cfRule>
    <cfRule type="expression" dxfId="188" priority="673">
      <formula>M54=FALSE</formula>
    </cfRule>
    <cfRule type="expression" dxfId="187" priority="672">
      <formula>AND(M54,J54="")</formula>
    </cfRule>
    <cfRule type="expression" dxfId="186" priority="671">
      <formula>M54=FALSE</formula>
    </cfRule>
  </conditionalFormatting>
  <conditionalFormatting sqref="J56">
    <cfRule type="expression" dxfId="185" priority="656">
      <formula>AND(M56,J56="")</formula>
    </cfRule>
    <cfRule type="expression" dxfId="184" priority="654">
      <formula>AND(M56,J56="")</formula>
    </cfRule>
    <cfRule type="expression" dxfId="183" priority="653">
      <formula>M56=FALSE</formula>
    </cfRule>
    <cfRule type="expression" dxfId="182" priority="652">
      <formula>AND(M56,J56="")</formula>
    </cfRule>
    <cfRule type="expression" dxfId="181" priority="651">
      <formula>M56=FALSE</formula>
    </cfRule>
    <cfRule type="expression" dxfId="180" priority="655">
      <formula>M56=FALSE</formula>
    </cfRule>
  </conditionalFormatting>
  <conditionalFormatting sqref="J58">
    <cfRule type="expression" dxfId="179" priority="638">
      <formula>AND(M58,J58="")</formula>
    </cfRule>
    <cfRule type="expression" dxfId="178" priority="637">
      <formula>M58=FALSE</formula>
    </cfRule>
    <cfRule type="expression" dxfId="177" priority="636">
      <formula>AND(M58,J58="")</formula>
    </cfRule>
    <cfRule type="expression" dxfId="176" priority="635">
      <formula>M58=FALSE</formula>
    </cfRule>
    <cfRule type="expression" dxfId="175" priority="633">
      <formula>M58=FALSE</formula>
    </cfRule>
    <cfRule type="expression" dxfId="174" priority="634">
      <formula>AND(M58,J58="")</formula>
    </cfRule>
  </conditionalFormatting>
  <conditionalFormatting sqref="J60">
    <cfRule type="expression" dxfId="173" priority="620">
      <formula>AND(M60,J60="")</formula>
    </cfRule>
    <cfRule type="expression" dxfId="172" priority="617">
      <formula>M60=FALSE</formula>
    </cfRule>
    <cfRule type="expression" dxfId="171" priority="618">
      <formula>AND(M60,J60="")</formula>
    </cfRule>
    <cfRule type="expression" dxfId="170" priority="615">
      <formula>M60=FALSE</formula>
    </cfRule>
    <cfRule type="expression" dxfId="169" priority="619">
      <formula>M60=FALSE</formula>
    </cfRule>
    <cfRule type="expression" dxfId="168" priority="616">
      <formula>AND(M60,J60="")</formula>
    </cfRule>
  </conditionalFormatting>
  <conditionalFormatting sqref="J62">
    <cfRule type="expression" dxfId="167" priority="598">
      <formula>AND(M62,J62="")</formula>
    </cfRule>
    <cfRule type="expression" dxfId="166" priority="602">
      <formula>AND(M62,J62="")</formula>
    </cfRule>
    <cfRule type="expression" dxfId="165" priority="600">
      <formula>AND(M62,J62="")</formula>
    </cfRule>
    <cfRule type="expression" dxfId="164" priority="597">
      <formula>M62=FALSE</formula>
    </cfRule>
    <cfRule type="expression" dxfId="163" priority="601">
      <formula>M62=FALSE</formula>
    </cfRule>
    <cfRule type="expression" dxfId="162" priority="599">
      <formula>M62=FALSE</formula>
    </cfRule>
  </conditionalFormatting>
  <conditionalFormatting sqref="J64">
    <cfRule type="expression" dxfId="161" priority="580">
      <formula>AND(M64,J64="")</formula>
    </cfRule>
    <cfRule type="expression" dxfId="160" priority="584">
      <formula>AND(M64,J64="")</formula>
    </cfRule>
    <cfRule type="expression" dxfId="159" priority="579">
      <formula>M64=FALSE</formula>
    </cfRule>
    <cfRule type="expression" dxfId="158" priority="583">
      <formula>M64=FALSE</formula>
    </cfRule>
    <cfRule type="expression" dxfId="157" priority="582">
      <formula>AND(M64,J64="")</formula>
    </cfRule>
    <cfRule type="expression" dxfId="156" priority="581">
      <formula>M64=FALSE</formula>
    </cfRule>
  </conditionalFormatting>
  <conditionalFormatting sqref="J70">
    <cfRule type="expression" dxfId="155" priority="507">
      <formula>M70=FALSE</formula>
    </cfRule>
    <cfRule type="expression" dxfId="154" priority="509">
      <formula>M70=FALSE</formula>
    </cfRule>
    <cfRule type="expression" dxfId="153" priority="510">
      <formula>AND(M70,J70="")</formula>
    </cfRule>
    <cfRule type="expression" dxfId="152" priority="511">
      <formula>M70=FALSE</formula>
    </cfRule>
    <cfRule type="expression" dxfId="151" priority="512">
      <formula>AND(M70,J70="")</formula>
    </cfRule>
    <cfRule type="expression" dxfId="150" priority="508">
      <formula>AND(M70,J70="")</formula>
    </cfRule>
  </conditionalFormatting>
  <conditionalFormatting sqref="J72">
    <cfRule type="expression" dxfId="149" priority="492">
      <formula>AND(M72,J72="")</formula>
    </cfRule>
    <cfRule type="expression" dxfId="148" priority="494">
      <formula>AND(M72,J72="")</formula>
    </cfRule>
    <cfRule type="expression" dxfId="147" priority="493">
      <formula>M72=FALSE</formula>
    </cfRule>
    <cfRule type="expression" dxfId="146" priority="489">
      <formula>M72=FALSE</formula>
    </cfRule>
    <cfRule type="expression" dxfId="145" priority="491">
      <formula>M72=FALSE</formula>
    </cfRule>
    <cfRule type="expression" dxfId="144" priority="490">
      <formula>AND(M72,J72="")</formula>
    </cfRule>
  </conditionalFormatting>
  <conditionalFormatting sqref="J74">
    <cfRule type="expression" dxfId="143" priority="474">
      <formula>AND(M74,J74="")</formula>
    </cfRule>
    <cfRule type="expression" dxfId="142" priority="472">
      <formula>AND(M74,J74="")</formula>
    </cfRule>
    <cfRule type="expression" dxfId="141" priority="473">
      <formula>M74=FALSE</formula>
    </cfRule>
    <cfRule type="expression" dxfId="140" priority="471">
      <formula>M74=FALSE</formula>
    </cfRule>
    <cfRule type="expression" dxfId="139" priority="476">
      <formula>AND(M74,J74="")</formula>
    </cfRule>
    <cfRule type="expression" dxfId="138" priority="475">
      <formula>M74=FALSE</formula>
    </cfRule>
  </conditionalFormatting>
  <conditionalFormatting sqref="J76">
    <cfRule type="expression" dxfId="137" priority="41">
      <formula>AND(M76,J76="")</formula>
    </cfRule>
    <cfRule type="expression" dxfId="136" priority="38">
      <formula>M76=FALSE</formula>
    </cfRule>
    <cfRule type="expression" dxfId="135" priority="40">
      <formula>M76=FALSE</formula>
    </cfRule>
    <cfRule type="expression" dxfId="134" priority="42">
      <formula>M76=FALSE</formula>
    </cfRule>
    <cfRule type="expression" dxfId="133" priority="39">
      <formula>AND(M76,J76="")</formula>
    </cfRule>
    <cfRule type="expression" dxfId="132" priority="43">
      <formula>AND(M76,J76="")</formula>
    </cfRule>
  </conditionalFormatting>
  <conditionalFormatting sqref="J78">
    <cfRule type="expression" dxfId="131" priority="46">
      <formula>M78=FALSE</formula>
    </cfRule>
    <cfRule type="expression" dxfId="130" priority="48">
      <formula>M78=FALSE</formula>
    </cfRule>
    <cfRule type="expression" dxfId="129" priority="45">
      <formula>AND(M78,J78="")</formula>
    </cfRule>
    <cfRule type="expression" dxfId="128" priority="47">
      <formula>AND(M78,J78="")</formula>
    </cfRule>
    <cfRule type="expression" dxfId="127" priority="49">
      <formula>AND(M78,J78="")</formula>
    </cfRule>
    <cfRule type="expression" dxfId="126" priority="44">
      <formula>M78=FALSE</formula>
    </cfRule>
  </conditionalFormatting>
  <conditionalFormatting sqref="J82">
    <cfRule type="expression" dxfId="125" priority="63">
      <formula>AND(M82,J82="")</formula>
    </cfRule>
    <cfRule type="expression" dxfId="124" priority="60">
      <formula>M82=FALSE</formula>
    </cfRule>
    <cfRule type="expression" dxfId="123" priority="59">
      <formula>AND(M82,J82="")</formula>
    </cfRule>
    <cfRule type="expression" dxfId="122" priority="62">
      <formula>M82=FALSE</formula>
    </cfRule>
    <cfRule type="expression" dxfId="121" priority="58">
      <formula>M82=FALSE</formula>
    </cfRule>
    <cfRule type="expression" dxfId="120" priority="61">
      <formula>AND(M82,J82="")</formula>
    </cfRule>
  </conditionalFormatting>
  <conditionalFormatting sqref="J84">
    <cfRule type="expression" dxfId="119" priority="73">
      <formula>AND(M84,J84="")</formula>
    </cfRule>
    <cfRule type="expression" dxfId="118" priority="72">
      <formula>M84=FALSE</formula>
    </cfRule>
    <cfRule type="expression" dxfId="117" priority="74">
      <formula>M84=FALSE</formula>
    </cfRule>
    <cfRule type="expression" dxfId="116" priority="75">
      <formula>AND(M84,J84="")</formula>
    </cfRule>
    <cfRule type="expression" dxfId="115" priority="71">
      <formula>AND(M84,J84="")</formula>
    </cfRule>
    <cfRule type="expression" dxfId="114" priority="70">
      <formula>M84=FALSE</formula>
    </cfRule>
  </conditionalFormatting>
  <conditionalFormatting sqref="J86">
    <cfRule type="expression" dxfId="113" priority="382">
      <formula>AND(M86,J86="")</formula>
    </cfRule>
    <cfRule type="expression" dxfId="112" priority="384">
      <formula>AND(M86,J86="")</formula>
    </cfRule>
    <cfRule type="expression" dxfId="111" priority="385">
      <formula>M86=FALSE</formula>
    </cfRule>
    <cfRule type="expression" dxfId="110" priority="386">
      <formula>AND(M86,J86="")</formula>
    </cfRule>
    <cfRule type="expression" dxfId="109" priority="383">
      <formula>M86=FALSE</formula>
    </cfRule>
    <cfRule type="expression" dxfId="108" priority="381">
      <formula>M86=FALSE</formula>
    </cfRule>
  </conditionalFormatting>
  <conditionalFormatting sqref="J88">
    <cfRule type="expression" dxfId="107" priority="363">
      <formula>M88=FALSE</formula>
    </cfRule>
    <cfRule type="expression" dxfId="106" priority="365">
      <formula>M88=FALSE</formula>
    </cfRule>
    <cfRule type="expression" dxfId="105" priority="367">
      <formula>M88=FALSE</formula>
    </cfRule>
    <cfRule type="expression" dxfId="104" priority="366">
      <formula>AND(M88,J88="")</formula>
    </cfRule>
    <cfRule type="expression" dxfId="103" priority="364">
      <formula>AND(M88,J88="")</formula>
    </cfRule>
    <cfRule type="expression" dxfId="102" priority="368">
      <formula>AND(M88,J88="")</formula>
    </cfRule>
  </conditionalFormatting>
  <conditionalFormatting sqref="J90">
    <cfRule type="expression" dxfId="101" priority="350">
      <formula>AND(M90,J90="")</formula>
    </cfRule>
    <cfRule type="expression" dxfId="100" priority="348">
      <formula>AND(M90,J90="")</formula>
    </cfRule>
    <cfRule type="expression" dxfId="99" priority="347">
      <formula>M90=FALSE</formula>
    </cfRule>
    <cfRule type="expression" dxfId="98" priority="346">
      <formula>AND(M90,J90="")</formula>
    </cfRule>
    <cfRule type="expression" dxfId="97" priority="345">
      <formula>M90=FALSE</formula>
    </cfRule>
    <cfRule type="expression" dxfId="96" priority="349">
      <formula>M90=FALSE</formula>
    </cfRule>
  </conditionalFormatting>
  <conditionalFormatting sqref="J95">
    <cfRule type="expression" dxfId="95" priority="332">
      <formula>AND(M95,J95="")</formula>
    </cfRule>
    <cfRule type="expression" dxfId="94" priority="328">
      <formula>AND(M95,J95="")</formula>
    </cfRule>
    <cfRule type="expression" dxfId="93" priority="327">
      <formula>M95=FALSE</formula>
    </cfRule>
    <cfRule type="expression" dxfId="92" priority="329">
      <formula>M95=FALSE</formula>
    </cfRule>
    <cfRule type="expression" dxfId="91" priority="330">
      <formula>AND(M95,J95="")</formula>
    </cfRule>
    <cfRule type="expression" dxfId="90" priority="331">
      <formula>M95=FALSE</formula>
    </cfRule>
  </conditionalFormatting>
  <conditionalFormatting sqref="J97">
    <cfRule type="expression" dxfId="89" priority="311">
      <formula>M97=FALSE</formula>
    </cfRule>
    <cfRule type="expression" dxfId="88" priority="312">
      <formula>AND(M97,J97="")</formula>
    </cfRule>
    <cfRule type="expression" dxfId="87" priority="314">
      <formula>AND(M97,J97="")</formula>
    </cfRule>
    <cfRule type="expression" dxfId="86" priority="313">
      <formula>M97=FALSE</formula>
    </cfRule>
    <cfRule type="expression" dxfId="85" priority="310">
      <formula>AND(M97,J97="")</formula>
    </cfRule>
    <cfRule type="expression" dxfId="84" priority="309">
      <formula>M97=FALSE</formula>
    </cfRule>
  </conditionalFormatting>
  <conditionalFormatting sqref="J102">
    <cfRule type="expression" dxfId="83" priority="278">
      <formula>AND(M102,J102="")</formula>
    </cfRule>
    <cfRule type="expression" dxfId="82" priority="277">
      <formula>M102=FALSE</formula>
    </cfRule>
    <cfRule type="expression" dxfId="81" priority="276">
      <formula>AND(M102,J102="")</formula>
    </cfRule>
    <cfRule type="expression" dxfId="80" priority="273">
      <formula>M102=FALSE</formula>
    </cfRule>
    <cfRule type="expression" dxfId="79" priority="274">
      <formula>AND(M102,J102="")</formula>
    </cfRule>
    <cfRule type="expression" dxfId="78" priority="275">
      <formula>M102=FALSE</formula>
    </cfRule>
  </conditionalFormatting>
  <conditionalFormatting sqref="J104">
    <cfRule type="expression" dxfId="77" priority="256">
      <formula>AND(M104,J104="")</formula>
    </cfRule>
    <cfRule type="expression" dxfId="76" priority="255">
      <formula>M104=FALSE</formula>
    </cfRule>
    <cfRule type="expression" dxfId="75" priority="257">
      <formula>M104=FALSE</formula>
    </cfRule>
    <cfRule type="expression" dxfId="74" priority="258">
      <formula>AND(M104,J104="")</formula>
    </cfRule>
    <cfRule type="expression" dxfId="73" priority="259">
      <formula>M104=FALSE</formula>
    </cfRule>
    <cfRule type="expression" dxfId="72" priority="260">
      <formula>AND(M104,J104="")</formula>
    </cfRule>
  </conditionalFormatting>
  <conditionalFormatting sqref="J109">
    <cfRule type="expression" dxfId="71" priority="221">
      <formula>M109=FALSE</formula>
    </cfRule>
    <cfRule type="expression" dxfId="70" priority="223">
      <formula>M109=FALSE</formula>
    </cfRule>
    <cfRule type="expression" dxfId="69" priority="224">
      <formula>AND(M109,J109="")</formula>
    </cfRule>
    <cfRule type="expression" dxfId="68" priority="219">
      <formula>M109=FALSE</formula>
    </cfRule>
    <cfRule type="expression" dxfId="67" priority="220">
      <formula>AND(M109,J109="")</formula>
    </cfRule>
    <cfRule type="expression" dxfId="66" priority="222">
      <formula>AND(M109,J109="")</formula>
    </cfRule>
  </conditionalFormatting>
  <conditionalFormatting sqref="J111">
    <cfRule type="expression" dxfId="65" priority="205">
      <formula>M111=FALSE</formula>
    </cfRule>
    <cfRule type="expression" dxfId="64" priority="201">
      <formula>M111=FALSE</formula>
    </cfRule>
    <cfRule type="expression" dxfId="63" priority="206">
      <formula>AND(M111,J111="")</formula>
    </cfRule>
    <cfRule type="expression" dxfId="62" priority="204">
      <formula>AND(M111,J111="")</formula>
    </cfRule>
    <cfRule type="expression" dxfId="61" priority="203">
      <formula>M111=FALSE</formula>
    </cfRule>
    <cfRule type="expression" dxfId="60" priority="202">
      <formula>AND(M111,J111="")</formula>
    </cfRule>
  </conditionalFormatting>
  <conditionalFormatting sqref="J116">
    <cfRule type="expression" dxfId="59" priority="170">
      <formula>AND(M116,J116="")</formula>
    </cfRule>
    <cfRule type="expression" dxfId="58" priority="169">
      <formula>M116=FALSE</formula>
    </cfRule>
    <cfRule type="expression" dxfId="57" priority="168">
      <formula>AND(M116,J116="")</formula>
    </cfRule>
    <cfRule type="expression" dxfId="56" priority="167">
      <formula>M116=FALSE</formula>
    </cfRule>
    <cfRule type="expression" dxfId="55" priority="166">
      <formula>AND(M116,J116="")</formula>
    </cfRule>
    <cfRule type="expression" dxfId="54" priority="165">
      <formula>M116=FALSE</formula>
    </cfRule>
  </conditionalFormatting>
  <conditionalFormatting sqref="J118">
    <cfRule type="expression" dxfId="53" priority="147">
      <formula>M118=FALSE</formula>
    </cfRule>
    <cfRule type="expression" dxfId="52" priority="149">
      <formula>M118=FALSE</formula>
    </cfRule>
    <cfRule type="expression" dxfId="51" priority="152">
      <formula>AND(M118,J118="")</formula>
    </cfRule>
    <cfRule type="expression" dxfId="50" priority="151">
      <formula>M118=FALSE</formula>
    </cfRule>
    <cfRule type="expression" dxfId="49" priority="150">
      <formula>AND(M118,J118="")</formula>
    </cfRule>
    <cfRule type="expression" dxfId="48" priority="148">
      <formula>AND(M118,J118="")</formula>
    </cfRule>
  </conditionalFormatting>
  <pageMargins left="0.39370078740157483" right="0.19685039370078741" top="0.39370078740157483" bottom="0.47244094488188981" header="0.31496062992125984" footer="0.31496062992125984"/>
  <pageSetup paperSize="9" scale="85" fitToHeight="0" orientation="portrait" r:id="rId1"/>
  <headerFooter scaleWithDoc="0">
    <oddFooter>&amp;L&amp;8©  VHF Bayern - Stand Oktober 2022&amp;R&amp;P</oddFooter>
  </headerFooter>
  <rowBreaks count="4" manualBreakCount="4">
    <brk id="27" max="11" man="1"/>
    <brk id="50" max="11" man="1"/>
    <brk id="68" max="11" man="1"/>
    <brk id="93"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69870" r:id="rId4" name="Kontrollkästchen 2">
              <controlPr defaultSize="0" autoFill="0" autoLine="0" autoPict="0" altText="">
                <anchor moveWithCells="1">
                  <from>
                    <xdr:col>1</xdr:col>
                    <xdr:colOff>0</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69932" r:id="rId5" name="Check Box 1324">
              <controlPr defaultSize="0" autoFill="0" autoLine="0" autoPict="0" altText="">
                <anchor moveWithCells="1">
                  <from>
                    <xdr:col>1</xdr:col>
                    <xdr:colOff>0</xdr:colOff>
                    <xdr:row>15</xdr:row>
                    <xdr:rowOff>0</xdr:rowOff>
                  </from>
                  <to>
                    <xdr:col>2</xdr:col>
                    <xdr:colOff>0</xdr:colOff>
                    <xdr:row>15</xdr:row>
                    <xdr:rowOff>213360</xdr:rowOff>
                  </to>
                </anchor>
              </controlPr>
            </control>
          </mc:Choice>
        </mc:AlternateContent>
        <mc:AlternateContent xmlns:mc="http://schemas.openxmlformats.org/markup-compatibility/2006">
          <mc:Choice Requires="x14">
            <control shapeId="69933" r:id="rId6" name="Check Box 1325">
              <controlPr defaultSize="0" autoFill="0" autoLine="0" autoPict="0" altText="">
                <anchor moveWithCells="1">
                  <from>
                    <xdr:col>1</xdr:col>
                    <xdr:colOff>0</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69934" r:id="rId7" name="Check Box 1326">
              <controlPr defaultSize="0" autoFill="0" autoLine="0" autoPict="0" altText="">
                <anchor moveWithCells="1">
                  <from>
                    <xdr:col>1</xdr:col>
                    <xdr:colOff>0</xdr:colOff>
                    <xdr:row>19</xdr:row>
                    <xdr:rowOff>0</xdr:rowOff>
                  </from>
                  <to>
                    <xdr:col>2</xdr:col>
                    <xdr:colOff>0</xdr:colOff>
                    <xdr:row>20</xdr:row>
                    <xdr:rowOff>0</xdr:rowOff>
                  </to>
                </anchor>
              </controlPr>
            </control>
          </mc:Choice>
        </mc:AlternateContent>
        <mc:AlternateContent xmlns:mc="http://schemas.openxmlformats.org/markup-compatibility/2006">
          <mc:Choice Requires="x14">
            <control shapeId="69935" r:id="rId8" name="Check Box 1327">
              <controlPr defaultSize="0" autoFill="0" autoLine="0" autoPict="0" altText="">
                <anchor moveWithCells="1">
                  <from>
                    <xdr:col>1</xdr:col>
                    <xdr:colOff>0</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69936" r:id="rId9" name="Check Box 1328">
              <controlPr defaultSize="0" autoFill="0" autoLine="0" autoPict="0" altText="">
                <anchor moveWithCells="1">
                  <from>
                    <xdr:col>1</xdr:col>
                    <xdr:colOff>0</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69937" r:id="rId10" name="Check Box 1329">
              <controlPr defaultSize="0" autoFill="0" autoLine="0" autoPict="0" altText="">
                <anchor moveWithCells="1">
                  <from>
                    <xdr:col>1</xdr:col>
                    <xdr:colOff>0</xdr:colOff>
                    <xdr:row>25</xdr:row>
                    <xdr:rowOff>0</xdr:rowOff>
                  </from>
                  <to>
                    <xdr:col>2</xdr:col>
                    <xdr:colOff>0</xdr:colOff>
                    <xdr:row>25</xdr:row>
                    <xdr:rowOff>213360</xdr:rowOff>
                  </to>
                </anchor>
              </controlPr>
            </control>
          </mc:Choice>
        </mc:AlternateContent>
        <mc:AlternateContent xmlns:mc="http://schemas.openxmlformats.org/markup-compatibility/2006">
          <mc:Choice Requires="x14">
            <control shapeId="69938" r:id="rId11" name="Check Box 1330">
              <controlPr defaultSize="0" autoFill="0" autoLine="0" autoPict="0" altText="">
                <anchor moveWithCells="1">
                  <from>
                    <xdr:col>1</xdr:col>
                    <xdr:colOff>0</xdr:colOff>
                    <xdr:row>25</xdr:row>
                    <xdr:rowOff>0</xdr:rowOff>
                  </from>
                  <to>
                    <xdr:col>2</xdr:col>
                    <xdr:colOff>0</xdr:colOff>
                    <xdr:row>25</xdr:row>
                    <xdr:rowOff>213360</xdr:rowOff>
                  </to>
                </anchor>
              </controlPr>
            </control>
          </mc:Choice>
        </mc:AlternateContent>
        <mc:AlternateContent xmlns:mc="http://schemas.openxmlformats.org/markup-compatibility/2006">
          <mc:Choice Requires="x14">
            <control shapeId="69939" r:id="rId12" name="Check Box 1331">
              <controlPr defaultSize="0" autoFill="0" autoLine="0" autoPict="0" altText="">
                <anchor moveWithCells="1">
                  <from>
                    <xdr:col>1</xdr:col>
                    <xdr:colOff>0</xdr:colOff>
                    <xdr:row>25</xdr:row>
                    <xdr:rowOff>0</xdr:rowOff>
                  </from>
                  <to>
                    <xdr:col>2</xdr:col>
                    <xdr:colOff>0</xdr:colOff>
                    <xdr:row>25</xdr:row>
                    <xdr:rowOff>213360</xdr:rowOff>
                  </to>
                </anchor>
              </controlPr>
            </control>
          </mc:Choice>
        </mc:AlternateContent>
        <mc:AlternateContent xmlns:mc="http://schemas.openxmlformats.org/markup-compatibility/2006">
          <mc:Choice Requires="x14">
            <control shapeId="69940" r:id="rId13" name="Check Box 1332">
              <controlPr defaultSize="0" autoFill="0" autoLine="0" autoPict="0" altText="">
                <anchor moveWithCells="1">
                  <from>
                    <xdr:col>1</xdr:col>
                    <xdr:colOff>0</xdr:colOff>
                    <xdr:row>25</xdr:row>
                    <xdr:rowOff>0</xdr:rowOff>
                  </from>
                  <to>
                    <xdr:col>2</xdr:col>
                    <xdr:colOff>0</xdr:colOff>
                    <xdr:row>25</xdr:row>
                    <xdr:rowOff>213360</xdr:rowOff>
                  </to>
                </anchor>
              </controlPr>
            </control>
          </mc:Choice>
        </mc:AlternateContent>
        <mc:AlternateContent xmlns:mc="http://schemas.openxmlformats.org/markup-compatibility/2006">
          <mc:Choice Requires="x14">
            <control shapeId="69941" r:id="rId14" name="Check Box 1333">
              <controlPr defaultSize="0" autoFill="0" autoLine="0" autoPict="0" altText="">
                <anchor moveWithCells="1">
                  <from>
                    <xdr:col>1</xdr:col>
                    <xdr:colOff>0</xdr:colOff>
                    <xdr:row>28</xdr:row>
                    <xdr:rowOff>0</xdr:rowOff>
                  </from>
                  <to>
                    <xdr:col>2</xdr:col>
                    <xdr:colOff>0</xdr:colOff>
                    <xdr:row>28</xdr:row>
                    <xdr:rowOff>213360</xdr:rowOff>
                  </to>
                </anchor>
              </controlPr>
            </control>
          </mc:Choice>
        </mc:AlternateContent>
        <mc:AlternateContent xmlns:mc="http://schemas.openxmlformats.org/markup-compatibility/2006">
          <mc:Choice Requires="x14">
            <control shapeId="69942" r:id="rId15" name="Check Box 1334">
              <controlPr defaultSize="0" autoFill="0" autoLine="0" autoPict="0" altText="">
                <anchor moveWithCells="1">
                  <from>
                    <xdr:col>1</xdr:col>
                    <xdr:colOff>0</xdr:colOff>
                    <xdr:row>30</xdr:row>
                    <xdr:rowOff>0</xdr:rowOff>
                  </from>
                  <to>
                    <xdr:col>2</xdr:col>
                    <xdr:colOff>0</xdr:colOff>
                    <xdr:row>30</xdr:row>
                    <xdr:rowOff>213360</xdr:rowOff>
                  </to>
                </anchor>
              </controlPr>
            </control>
          </mc:Choice>
        </mc:AlternateContent>
        <mc:AlternateContent xmlns:mc="http://schemas.openxmlformats.org/markup-compatibility/2006">
          <mc:Choice Requires="x14">
            <control shapeId="69943" r:id="rId16" name="Check Box 1335">
              <controlPr defaultSize="0" autoFill="0" autoLine="0" autoPict="0" altText="">
                <anchor moveWithCells="1">
                  <from>
                    <xdr:col>1</xdr:col>
                    <xdr:colOff>0</xdr:colOff>
                    <xdr:row>32</xdr:row>
                    <xdr:rowOff>0</xdr:rowOff>
                  </from>
                  <to>
                    <xdr:col>2</xdr:col>
                    <xdr:colOff>0</xdr:colOff>
                    <xdr:row>32</xdr:row>
                    <xdr:rowOff>213360</xdr:rowOff>
                  </to>
                </anchor>
              </controlPr>
            </control>
          </mc:Choice>
        </mc:AlternateContent>
        <mc:AlternateContent xmlns:mc="http://schemas.openxmlformats.org/markup-compatibility/2006">
          <mc:Choice Requires="x14">
            <control shapeId="69944" r:id="rId17" name="Check Box 1336">
              <controlPr defaultSize="0" autoFill="0" autoLine="0" autoPict="0" altText="">
                <anchor moveWithCells="1">
                  <from>
                    <xdr:col>1</xdr:col>
                    <xdr:colOff>0</xdr:colOff>
                    <xdr:row>34</xdr:row>
                    <xdr:rowOff>0</xdr:rowOff>
                  </from>
                  <to>
                    <xdr:col>2</xdr:col>
                    <xdr:colOff>0</xdr:colOff>
                    <xdr:row>34</xdr:row>
                    <xdr:rowOff>213360</xdr:rowOff>
                  </to>
                </anchor>
              </controlPr>
            </control>
          </mc:Choice>
        </mc:AlternateContent>
        <mc:AlternateContent xmlns:mc="http://schemas.openxmlformats.org/markup-compatibility/2006">
          <mc:Choice Requires="x14">
            <control shapeId="69945" r:id="rId18" name="Check Box 1337">
              <controlPr defaultSize="0" autoFill="0" autoLine="0" autoPict="0" altText="">
                <anchor moveWithCells="1">
                  <from>
                    <xdr:col>1</xdr:col>
                    <xdr:colOff>0</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69946" r:id="rId19" name="Check Box 1338">
              <controlPr defaultSize="0" autoFill="0" autoLine="0" autoPict="0" altText="">
                <anchor moveWithCells="1">
                  <from>
                    <xdr:col>1</xdr:col>
                    <xdr:colOff>0</xdr:colOff>
                    <xdr:row>38</xdr:row>
                    <xdr:rowOff>0</xdr:rowOff>
                  </from>
                  <to>
                    <xdr:col>2</xdr:col>
                    <xdr:colOff>0</xdr:colOff>
                    <xdr:row>39</xdr:row>
                    <xdr:rowOff>0</xdr:rowOff>
                  </to>
                </anchor>
              </controlPr>
            </control>
          </mc:Choice>
        </mc:AlternateContent>
        <mc:AlternateContent xmlns:mc="http://schemas.openxmlformats.org/markup-compatibility/2006">
          <mc:Choice Requires="x14">
            <control shapeId="69947" r:id="rId20" name="Check Box 1339">
              <controlPr defaultSize="0" autoFill="0" autoLine="0" autoPict="0" altText="">
                <anchor moveWithCells="1">
                  <from>
                    <xdr:col>1</xdr:col>
                    <xdr:colOff>0</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69948" r:id="rId21" name="Check Box 1340">
              <controlPr defaultSize="0" autoFill="0" autoLine="0" autoPict="0" altText="">
                <anchor moveWithCells="1">
                  <from>
                    <xdr:col>1</xdr:col>
                    <xdr:colOff>0</xdr:colOff>
                    <xdr:row>42</xdr:row>
                    <xdr:rowOff>0</xdr:rowOff>
                  </from>
                  <to>
                    <xdr:col>2</xdr:col>
                    <xdr:colOff>0</xdr:colOff>
                    <xdr:row>43</xdr:row>
                    <xdr:rowOff>0</xdr:rowOff>
                  </to>
                </anchor>
              </controlPr>
            </control>
          </mc:Choice>
        </mc:AlternateContent>
        <mc:AlternateContent xmlns:mc="http://schemas.openxmlformats.org/markup-compatibility/2006">
          <mc:Choice Requires="x14">
            <control shapeId="69949" r:id="rId22" name="Check Box 1341">
              <controlPr defaultSize="0" autoFill="0" autoLine="0" autoPict="0" altText="">
                <anchor moveWithCells="1">
                  <from>
                    <xdr:col>1</xdr:col>
                    <xdr:colOff>0</xdr:colOff>
                    <xdr:row>44</xdr:row>
                    <xdr:rowOff>0</xdr:rowOff>
                  </from>
                  <to>
                    <xdr:col>2</xdr:col>
                    <xdr:colOff>0</xdr:colOff>
                    <xdr:row>45</xdr:row>
                    <xdr:rowOff>0</xdr:rowOff>
                  </to>
                </anchor>
              </controlPr>
            </control>
          </mc:Choice>
        </mc:AlternateContent>
        <mc:AlternateContent xmlns:mc="http://schemas.openxmlformats.org/markup-compatibility/2006">
          <mc:Choice Requires="x14">
            <control shapeId="69950" r:id="rId23" name="Check Box 1342">
              <controlPr defaultSize="0" autoFill="0" autoLine="0" autoPict="0" altText="">
                <anchor moveWithCells="1">
                  <from>
                    <xdr:col>1</xdr:col>
                    <xdr:colOff>0</xdr:colOff>
                    <xdr:row>46</xdr:row>
                    <xdr:rowOff>0</xdr:rowOff>
                  </from>
                  <to>
                    <xdr:col>2</xdr:col>
                    <xdr:colOff>0</xdr:colOff>
                    <xdr:row>47</xdr:row>
                    <xdr:rowOff>0</xdr:rowOff>
                  </to>
                </anchor>
              </controlPr>
            </control>
          </mc:Choice>
        </mc:AlternateContent>
        <mc:AlternateContent xmlns:mc="http://schemas.openxmlformats.org/markup-compatibility/2006">
          <mc:Choice Requires="x14">
            <control shapeId="69951" r:id="rId24" name="Check Box 1343">
              <controlPr defaultSize="0" autoFill="0" autoLine="0" autoPict="0" altText="">
                <anchor moveWithCells="1">
                  <from>
                    <xdr:col>1</xdr:col>
                    <xdr:colOff>0</xdr:colOff>
                    <xdr:row>51</xdr:row>
                    <xdr:rowOff>0</xdr:rowOff>
                  </from>
                  <to>
                    <xdr:col>2</xdr:col>
                    <xdr:colOff>0</xdr:colOff>
                    <xdr:row>52</xdr:row>
                    <xdr:rowOff>0</xdr:rowOff>
                  </to>
                </anchor>
              </controlPr>
            </control>
          </mc:Choice>
        </mc:AlternateContent>
        <mc:AlternateContent xmlns:mc="http://schemas.openxmlformats.org/markup-compatibility/2006">
          <mc:Choice Requires="x14">
            <control shapeId="69952" r:id="rId25" name="Check Box 1344">
              <controlPr defaultSize="0" autoFill="0" autoLine="0" autoPict="0" altText="">
                <anchor moveWithCells="1">
                  <from>
                    <xdr:col>1</xdr:col>
                    <xdr:colOff>0</xdr:colOff>
                    <xdr:row>53</xdr:row>
                    <xdr:rowOff>0</xdr:rowOff>
                  </from>
                  <to>
                    <xdr:col>2</xdr:col>
                    <xdr:colOff>0</xdr:colOff>
                    <xdr:row>54</xdr:row>
                    <xdr:rowOff>0</xdr:rowOff>
                  </to>
                </anchor>
              </controlPr>
            </control>
          </mc:Choice>
        </mc:AlternateContent>
        <mc:AlternateContent xmlns:mc="http://schemas.openxmlformats.org/markup-compatibility/2006">
          <mc:Choice Requires="x14">
            <control shapeId="69953" r:id="rId26" name="Check Box 1345">
              <controlPr defaultSize="0" autoFill="0" autoLine="0" autoPict="0" altText="">
                <anchor moveWithCells="1">
                  <from>
                    <xdr:col>1</xdr:col>
                    <xdr:colOff>0</xdr:colOff>
                    <xdr:row>55</xdr:row>
                    <xdr:rowOff>0</xdr:rowOff>
                  </from>
                  <to>
                    <xdr:col>2</xdr:col>
                    <xdr:colOff>0</xdr:colOff>
                    <xdr:row>56</xdr:row>
                    <xdr:rowOff>0</xdr:rowOff>
                  </to>
                </anchor>
              </controlPr>
            </control>
          </mc:Choice>
        </mc:AlternateContent>
        <mc:AlternateContent xmlns:mc="http://schemas.openxmlformats.org/markup-compatibility/2006">
          <mc:Choice Requires="x14">
            <control shapeId="69954" r:id="rId27" name="Check Box 1346">
              <controlPr defaultSize="0" autoFill="0" autoLine="0" autoPict="0" altText="">
                <anchor moveWithCells="1">
                  <from>
                    <xdr:col>1</xdr:col>
                    <xdr:colOff>0</xdr:colOff>
                    <xdr:row>57</xdr:row>
                    <xdr:rowOff>0</xdr:rowOff>
                  </from>
                  <to>
                    <xdr:col>2</xdr:col>
                    <xdr:colOff>0</xdr:colOff>
                    <xdr:row>58</xdr:row>
                    <xdr:rowOff>0</xdr:rowOff>
                  </to>
                </anchor>
              </controlPr>
            </control>
          </mc:Choice>
        </mc:AlternateContent>
        <mc:AlternateContent xmlns:mc="http://schemas.openxmlformats.org/markup-compatibility/2006">
          <mc:Choice Requires="x14">
            <control shapeId="69955" r:id="rId28" name="Check Box 1347">
              <controlPr defaultSize="0" autoFill="0" autoLine="0" autoPict="0" altText="">
                <anchor moveWithCells="1">
                  <from>
                    <xdr:col>1</xdr:col>
                    <xdr:colOff>0</xdr:colOff>
                    <xdr:row>59</xdr:row>
                    <xdr:rowOff>0</xdr:rowOff>
                  </from>
                  <to>
                    <xdr:col>2</xdr:col>
                    <xdr:colOff>0</xdr:colOff>
                    <xdr:row>60</xdr:row>
                    <xdr:rowOff>0</xdr:rowOff>
                  </to>
                </anchor>
              </controlPr>
            </control>
          </mc:Choice>
        </mc:AlternateContent>
        <mc:AlternateContent xmlns:mc="http://schemas.openxmlformats.org/markup-compatibility/2006">
          <mc:Choice Requires="x14">
            <control shapeId="69956" r:id="rId29" name="Check Box 1348">
              <controlPr defaultSize="0" autoFill="0" autoLine="0" autoPict="0" altText="">
                <anchor moveWithCells="1">
                  <from>
                    <xdr:col>1</xdr:col>
                    <xdr:colOff>0</xdr:colOff>
                    <xdr:row>61</xdr:row>
                    <xdr:rowOff>0</xdr:rowOff>
                  </from>
                  <to>
                    <xdr:col>2</xdr:col>
                    <xdr:colOff>0</xdr:colOff>
                    <xdr:row>62</xdr:row>
                    <xdr:rowOff>0</xdr:rowOff>
                  </to>
                </anchor>
              </controlPr>
            </control>
          </mc:Choice>
        </mc:AlternateContent>
        <mc:AlternateContent xmlns:mc="http://schemas.openxmlformats.org/markup-compatibility/2006">
          <mc:Choice Requires="x14">
            <control shapeId="69957" r:id="rId30" name="Check Box 1349">
              <controlPr defaultSize="0" autoFill="0" autoLine="0" autoPict="0" altText="">
                <anchor moveWithCells="1">
                  <from>
                    <xdr:col>1</xdr:col>
                    <xdr:colOff>0</xdr:colOff>
                    <xdr:row>63</xdr:row>
                    <xdr:rowOff>0</xdr:rowOff>
                  </from>
                  <to>
                    <xdr:col>2</xdr:col>
                    <xdr:colOff>0</xdr:colOff>
                    <xdr:row>64</xdr:row>
                    <xdr:rowOff>0</xdr:rowOff>
                  </to>
                </anchor>
              </controlPr>
            </control>
          </mc:Choice>
        </mc:AlternateContent>
        <mc:AlternateContent xmlns:mc="http://schemas.openxmlformats.org/markup-compatibility/2006">
          <mc:Choice Requires="x14">
            <control shapeId="69958" r:id="rId31" name="Check Box 1350">
              <controlPr defaultSize="0" autoFill="0" autoLine="0" autoPict="0" altText="">
                <anchor moveWithCells="1">
                  <from>
                    <xdr:col>1</xdr:col>
                    <xdr:colOff>0</xdr:colOff>
                    <xdr:row>65</xdr:row>
                    <xdr:rowOff>0</xdr:rowOff>
                  </from>
                  <to>
                    <xdr:col>2</xdr:col>
                    <xdr:colOff>0</xdr:colOff>
                    <xdr:row>66</xdr:row>
                    <xdr:rowOff>0</xdr:rowOff>
                  </to>
                </anchor>
              </controlPr>
            </control>
          </mc:Choice>
        </mc:AlternateContent>
        <mc:AlternateContent xmlns:mc="http://schemas.openxmlformats.org/markup-compatibility/2006">
          <mc:Choice Requires="x14">
            <control shapeId="69959" r:id="rId32" name="Check Box 1351">
              <controlPr defaultSize="0" autoFill="0" autoLine="0" autoPict="0" altText="">
                <anchor moveWithCells="1">
                  <from>
                    <xdr:col>1</xdr:col>
                    <xdr:colOff>0</xdr:colOff>
                    <xdr:row>65</xdr:row>
                    <xdr:rowOff>0</xdr:rowOff>
                  </from>
                  <to>
                    <xdr:col>2</xdr:col>
                    <xdr:colOff>0</xdr:colOff>
                    <xdr:row>66</xdr:row>
                    <xdr:rowOff>0</xdr:rowOff>
                  </to>
                </anchor>
              </controlPr>
            </control>
          </mc:Choice>
        </mc:AlternateContent>
        <mc:AlternateContent xmlns:mc="http://schemas.openxmlformats.org/markup-compatibility/2006">
          <mc:Choice Requires="x14">
            <control shapeId="69960" r:id="rId33" name="Check Box 1352">
              <controlPr defaultSize="0" autoFill="0" autoLine="0" autoPict="0" altText="">
                <anchor moveWithCells="1">
                  <from>
                    <xdr:col>1</xdr:col>
                    <xdr:colOff>0</xdr:colOff>
                    <xdr:row>65</xdr:row>
                    <xdr:rowOff>0</xdr:rowOff>
                  </from>
                  <to>
                    <xdr:col>2</xdr:col>
                    <xdr:colOff>0</xdr:colOff>
                    <xdr:row>66</xdr:row>
                    <xdr:rowOff>0</xdr:rowOff>
                  </to>
                </anchor>
              </controlPr>
            </control>
          </mc:Choice>
        </mc:AlternateContent>
        <mc:AlternateContent xmlns:mc="http://schemas.openxmlformats.org/markup-compatibility/2006">
          <mc:Choice Requires="x14">
            <control shapeId="69961" r:id="rId34" name="Check Box 1353">
              <controlPr defaultSize="0" autoFill="0" autoLine="0" autoPict="0" altText="">
                <anchor moveWithCells="1">
                  <from>
                    <xdr:col>1</xdr:col>
                    <xdr:colOff>0</xdr:colOff>
                    <xdr:row>69</xdr:row>
                    <xdr:rowOff>0</xdr:rowOff>
                  </from>
                  <to>
                    <xdr:col>2</xdr:col>
                    <xdr:colOff>0</xdr:colOff>
                    <xdr:row>70</xdr:row>
                    <xdr:rowOff>0</xdr:rowOff>
                  </to>
                </anchor>
              </controlPr>
            </control>
          </mc:Choice>
        </mc:AlternateContent>
        <mc:AlternateContent xmlns:mc="http://schemas.openxmlformats.org/markup-compatibility/2006">
          <mc:Choice Requires="x14">
            <control shapeId="69962" r:id="rId35" name="Check Box 1354">
              <controlPr defaultSize="0" autoFill="0" autoLine="0" autoPict="0" altText="">
                <anchor moveWithCells="1">
                  <from>
                    <xdr:col>1</xdr:col>
                    <xdr:colOff>0</xdr:colOff>
                    <xdr:row>71</xdr:row>
                    <xdr:rowOff>0</xdr:rowOff>
                  </from>
                  <to>
                    <xdr:col>2</xdr:col>
                    <xdr:colOff>0</xdr:colOff>
                    <xdr:row>72</xdr:row>
                    <xdr:rowOff>0</xdr:rowOff>
                  </to>
                </anchor>
              </controlPr>
            </control>
          </mc:Choice>
        </mc:AlternateContent>
        <mc:AlternateContent xmlns:mc="http://schemas.openxmlformats.org/markup-compatibility/2006">
          <mc:Choice Requires="x14">
            <control shapeId="69963" r:id="rId36" name="Check Box 1355">
              <controlPr defaultSize="0" autoFill="0" autoLine="0" autoPict="0" altText="">
                <anchor moveWithCells="1">
                  <from>
                    <xdr:col>1</xdr:col>
                    <xdr:colOff>0</xdr:colOff>
                    <xdr:row>73</xdr:row>
                    <xdr:rowOff>0</xdr:rowOff>
                  </from>
                  <to>
                    <xdr:col>2</xdr:col>
                    <xdr:colOff>0</xdr:colOff>
                    <xdr:row>73</xdr:row>
                    <xdr:rowOff>220980</xdr:rowOff>
                  </to>
                </anchor>
              </controlPr>
            </control>
          </mc:Choice>
        </mc:AlternateContent>
        <mc:AlternateContent xmlns:mc="http://schemas.openxmlformats.org/markup-compatibility/2006">
          <mc:Choice Requires="x14">
            <control shapeId="69964" r:id="rId37" name="Check Box 1356">
              <controlPr defaultSize="0" autoFill="0" autoLine="0" autoPict="0" altText="">
                <anchor moveWithCells="1">
                  <from>
                    <xdr:col>1</xdr:col>
                    <xdr:colOff>0</xdr:colOff>
                    <xdr:row>75</xdr:row>
                    <xdr:rowOff>0</xdr:rowOff>
                  </from>
                  <to>
                    <xdr:col>2</xdr:col>
                    <xdr:colOff>0</xdr:colOff>
                    <xdr:row>75</xdr:row>
                    <xdr:rowOff>220980</xdr:rowOff>
                  </to>
                </anchor>
              </controlPr>
            </control>
          </mc:Choice>
        </mc:AlternateContent>
        <mc:AlternateContent xmlns:mc="http://schemas.openxmlformats.org/markup-compatibility/2006">
          <mc:Choice Requires="x14">
            <control shapeId="69965" r:id="rId38" name="Check Box 1357">
              <controlPr defaultSize="0" autoFill="0" autoLine="0" autoPict="0" altText="">
                <anchor moveWithCells="1">
                  <from>
                    <xdr:col>1</xdr:col>
                    <xdr:colOff>0</xdr:colOff>
                    <xdr:row>77</xdr:row>
                    <xdr:rowOff>0</xdr:rowOff>
                  </from>
                  <to>
                    <xdr:col>2</xdr:col>
                    <xdr:colOff>0</xdr:colOff>
                    <xdr:row>77</xdr:row>
                    <xdr:rowOff>213360</xdr:rowOff>
                  </to>
                </anchor>
              </controlPr>
            </control>
          </mc:Choice>
        </mc:AlternateContent>
        <mc:AlternateContent xmlns:mc="http://schemas.openxmlformats.org/markup-compatibility/2006">
          <mc:Choice Requires="x14">
            <control shapeId="69966" r:id="rId39" name="Check Box 1358">
              <controlPr defaultSize="0" autoFill="0" autoLine="0" autoPict="0" altText="">
                <anchor moveWithCells="1">
                  <from>
                    <xdr:col>1</xdr:col>
                    <xdr:colOff>0</xdr:colOff>
                    <xdr:row>81</xdr:row>
                    <xdr:rowOff>0</xdr:rowOff>
                  </from>
                  <to>
                    <xdr:col>2</xdr:col>
                    <xdr:colOff>0</xdr:colOff>
                    <xdr:row>81</xdr:row>
                    <xdr:rowOff>220980</xdr:rowOff>
                  </to>
                </anchor>
              </controlPr>
            </control>
          </mc:Choice>
        </mc:AlternateContent>
        <mc:AlternateContent xmlns:mc="http://schemas.openxmlformats.org/markup-compatibility/2006">
          <mc:Choice Requires="x14">
            <control shapeId="69967" r:id="rId40" name="Check Box 1359">
              <controlPr defaultSize="0" autoFill="0" autoLine="0" autoPict="0" altText="">
                <anchor moveWithCells="1">
                  <from>
                    <xdr:col>1</xdr:col>
                    <xdr:colOff>0</xdr:colOff>
                    <xdr:row>83</xdr:row>
                    <xdr:rowOff>0</xdr:rowOff>
                  </from>
                  <to>
                    <xdr:col>2</xdr:col>
                    <xdr:colOff>0</xdr:colOff>
                    <xdr:row>83</xdr:row>
                    <xdr:rowOff>213360</xdr:rowOff>
                  </to>
                </anchor>
              </controlPr>
            </control>
          </mc:Choice>
        </mc:AlternateContent>
        <mc:AlternateContent xmlns:mc="http://schemas.openxmlformats.org/markup-compatibility/2006">
          <mc:Choice Requires="x14">
            <control shapeId="69968" r:id="rId41" name="Check Box 1360">
              <controlPr defaultSize="0" autoFill="0" autoLine="0" autoPict="0" altText="">
                <anchor moveWithCells="1">
                  <from>
                    <xdr:col>1</xdr:col>
                    <xdr:colOff>0</xdr:colOff>
                    <xdr:row>85</xdr:row>
                    <xdr:rowOff>0</xdr:rowOff>
                  </from>
                  <to>
                    <xdr:col>2</xdr:col>
                    <xdr:colOff>0</xdr:colOff>
                    <xdr:row>85</xdr:row>
                    <xdr:rowOff>228600</xdr:rowOff>
                  </to>
                </anchor>
              </controlPr>
            </control>
          </mc:Choice>
        </mc:AlternateContent>
        <mc:AlternateContent xmlns:mc="http://schemas.openxmlformats.org/markup-compatibility/2006">
          <mc:Choice Requires="x14">
            <control shapeId="69969" r:id="rId42" name="Check Box 1361">
              <controlPr defaultSize="0" autoFill="0" autoLine="0" autoPict="0" altText="">
                <anchor moveWithCells="1">
                  <from>
                    <xdr:col>1</xdr:col>
                    <xdr:colOff>0</xdr:colOff>
                    <xdr:row>87</xdr:row>
                    <xdr:rowOff>0</xdr:rowOff>
                  </from>
                  <to>
                    <xdr:col>2</xdr:col>
                    <xdr:colOff>0</xdr:colOff>
                    <xdr:row>88</xdr:row>
                    <xdr:rowOff>0</xdr:rowOff>
                  </to>
                </anchor>
              </controlPr>
            </control>
          </mc:Choice>
        </mc:AlternateContent>
        <mc:AlternateContent xmlns:mc="http://schemas.openxmlformats.org/markup-compatibility/2006">
          <mc:Choice Requires="x14">
            <control shapeId="69970" r:id="rId43" name="Check Box 1362">
              <controlPr defaultSize="0" autoFill="0" autoLine="0" autoPict="0" altText="">
                <anchor moveWithCells="1">
                  <from>
                    <xdr:col>1</xdr:col>
                    <xdr:colOff>0</xdr:colOff>
                    <xdr:row>89</xdr:row>
                    <xdr:rowOff>0</xdr:rowOff>
                  </from>
                  <to>
                    <xdr:col>2</xdr:col>
                    <xdr:colOff>0</xdr:colOff>
                    <xdr:row>90</xdr:row>
                    <xdr:rowOff>0</xdr:rowOff>
                  </to>
                </anchor>
              </controlPr>
            </control>
          </mc:Choice>
        </mc:AlternateContent>
        <mc:AlternateContent xmlns:mc="http://schemas.openxmlformats.org/markup-compatibility/2006">
          <mc:Choice Requires="x14">
            <control shapeId="69971" r:id="rId44" name="Check Box 1363">
              <controlPr defaultSize="0" autoFill="0" autoLine="0" autoPict="0" altText="">
                <anchor moveWithCells="1">
                  <from>
                    <xdr:col>1</xdr:col>
                    <xdr:colOff>0</xdr:colOff>
                    <xdr:row>94</xdr:row>
                    <xdr:rowOff>0</xdr:rowOff>
                  </from>
                  <to>
                    <xdr:col>2</xdr:col>
                    <xdr:colOff>0</xdr:colOff>
                    <xdr:row>95</xdr:row>
                    <xdr:rowOff>0</xdr:rowOff>
                  </to>
                </anchor>
              </controlPr>
            </control>
          </mc:Choice>
        </mc:AlternateContent>
        <mc:AlternateContent xmlns:mc="http://schemas.openxmlformats.org/markup-compatibility/2006">
          <mc:Choice Requires="x14">
            <control shapeId="69972" r:id="rId45" name="Check Box 1364">
              <controlPr defaultSize="0" autoFill="0" autoLine="0" autoPict="0" altText="">
                <anchor moveWithCells="1">
                  <from>
                    <xdr:col>1</xdr:col>
                    <xdr:colOff>0</xdr:colOff>
                    <xdr:row>96</xdr:row>
                    <xdr:rowOff>0</xdr:rowOff>
                  </from>
                  <to>
                    <xdr:col>2</xdr:col>
                    <xdr:colOff>0</xdr:colOff>
                    <xdr:row>97</xdr:row>
                    <xdr:rowOff>0</xdr:rowOff>
                  </to>
                </anchor>
              </controlPr>
            </control>
          </mc:Choice>
        </mc:AlternateContent>
        <mc:AlternateContent xmlns:mc="http://schemas.openxmlformats.org/markup-compatibility/2006">
          <mc:Choice Requires="x14">
            <control shapeId="69974" r:id="rId46" name="Check Box 1366">
              <controlPr defaultSize="0" autoFill="0" autoLine="0" autoPict="0" altText="">
                <anchor moveWithCells="1">
                  <from>
                    <xdr:col>1</xdr:col>
                    <xdr:colOff>0</xdr:colOff>
                    <xdr:row>101</xdr:row>
                    <xdr:rowOff>0</xdr:rowOff>
                  </from>
                  <to>
                    <xdr:col>2</xdr:col>
                    <xdr:colOff>0</xdr:colOff>
                    <xdr:row>102</xdr:row>
                    <xdr:rowOff>0</xdr:rowOff>
                  </to>
                </anchor>
              </controlPr>
            </control>
          </mc:Choice>
        </mc:AlternateContent>
        <mc:AlternateContent xmlns:mc="http://schemas.openxmlformats.org/markup-compatibility/2006">
          <mc:Choice Requires="x14">
            <control shapeId="69975" r:id="rId47" name="Check Box 1367">
              <controlPr defaultSize="0" autoFill="0" autoLine="0" autoPict="0" altText="">
                <anchor moveWithCells="1">
                  <from>
                    <xdr:col>1</xdr:col>
                    <xdr:colOff>0</xdr:colOff>
                    <xdr:row>103</xdr:row>
                    <xdr:rowOff>0</xdr:rowOff>
                  </from>
                  <to>
                    <xdr:col>2</xdr:col>
                    <xdr:colOff>0</xdr:colOff>
                    <xdr:row>104</xdr:row>
                    <xdr:rowOff>0</xdr:rowOff>
                  </to>
                </anchor>
              </controlPr>
            </control>
          </mc:Choice>
        </mc:AlternateContent>
        <mc:AlternateContent xmlns:mc="http://schemas.openxmlformats.org/markup-compatibility/2006">
          <mc:Choice Requires="x14">
            <control shapeId="69977" r:id="rId48" name="Check Box 1369">
              <controlPr defaultSize="0" autoFill="0" autoLine="0" autoPict="0" altText="">
                <anchor moveWithCells="1">
                  <from>
                    <xdr:col>1</xdr:col>
                    <xdr:colOff>0</xdr:colOff>
                    <xdr:row>108</xdr:row>
                    <xdr:rowOff>0</xdr:rowOff>
                  </from>
                  <to>
                    <xdr:col>2</xdr:col>
                    <xdr:colOff>0</xdr:colOff>
                    <xdr:row>109</xdr:row>
                    <xdr:rowOff>0</xdr:rowOff>
                  </to>
                </anchor>
              </controlPr>
            </control>
          </mc:Choice>
        </mc:AlternateContent>
        <mc:AlternateContent xmlns:mc="http://schemas.openxmlformats.org/markup-compatibility/2006">
          <mc:Choice Requires="x14">
            <control shapeId="69978" r:id="rId49" name="Check Box 1370">
              <controlPr defaultSize="0" autoFill="0" autoLine="0" autoPict="0" altText="">
                <anchor moveWithCells="1">
                  <from>
                    <xdr:col>1</xdr:col>
                    <xdr:colOff>0</xdr:colOff>
                    <xdr:row>110</xdr:row>
                    <xdr:rowOff>0</xdr:rowOff>
                  </from>
                  <to>
                    <xdr:col>2</xdr:col>
                    <xdr:colOff>0</xdr:colOff>
                    <xdr:row>111</xdr:row>
                    <xdr:rowOff>0</xdr:rowOff>
                  </to>
                </anchor>
              </controlPr>
            </control>
          </mc:Choice>
        </mc:AlternateContent>
        <mc:AlternateContent xmlns:mc="http://schemas.openxmlformats.org/markup-compatibility/2006">
          <mc:Choice Requires="x14">
            <control shapeId="69980" r:id="rId50" name="Check Box 1372">
              <controlPr defaultSize="0" autoFill="0" autoLine="0" autoPict="0" altText="">
                <anchor moveWithCells="1">
                  <from>
                    <xdr:col>1</xdr:col>
                    <xdr:colOff>0</xdr:colOff>
                    <xdr:row>115</xdr:row>
                    <xdr:rowOff>0</xdr:rowOff>
                  </from>
                  <to>
                    <xdr:col>2</xdr:col>
                    <xdr:colOff>0</xdr:colOff>
                    <xdr:row>116</xdr:row>
                    <xdr:rowOff>0</xdr:rowOff>
                  </to>
                </anchor>
              </controlPr>
            </control>
          </mc:Choice>
        </mc:AlternateContent>
        <mc:AlternateContent xmlns:mc="http://schemas.openxmlformats.org/markup-compatibility/2006">
          <mc:Choice Requires="x14">
            <control shapeId="69981" r:id="rId51" name="Check Box 1373">
              <controlPr defaultSize="0" autoFill="0" autoLine="0" autoPict="0" altText="">
                <anchor moveWithCells="1">
                  <from>
                    <xdr:col>1</xdr:col>
                    <xdr:colOff>0</xdr:colOff>
                    <xdr:row>117</xdr:row>
                    <xdr:rowOff>0</xdr:rowOff>
                  </from>
                  <to>
                    <xdr:col>2</xdr:col>
                    <xdr:colOff>0</xdr:colOff>
                    <xdr:row>118</xdr:row>
                    <xdr:rowOff>0</xdr:rowOff>
                  </to>
                </anchor>
              </controlPr>
            </control>
          </mc:Choice>
        </mc:AlternateContent>
        <mc:AlternateContent xmlns:mc="http://schemas.openxmlformats.org/markup-compatibility/2006">
          <mc:Choice Requires="x14">
            <control shapeId="69984" r:id="rId52" name="Check Box 1376">
              <controlPr defaultSize="0" autoFill="0" autoLine="0" autoPict="0" altText="">
                <anchor moveWithCells="1">
                  <from>
                    <xdr:col>1</xdr:col>
                    <xdr:colOff>0</xdr:colOff>
                    <xdr:row>78</xdr:row>
                    <xdr:rowOff>0</xdr:rowOff>
                  </from>
                  <to>
                    <xdr:col>2</xdr:col>
                    <xdr:colOff>0</xdr:colOff>
                    <xdr:row>78</xdr:row>
                    <xdr:rowOff>213360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03" id="{85BF5355-C1C4-44BF-A53C-32BFD2732A61}">
            <xm:f>NOT(Projektgrundlagen!$I$25)</xm:f>
            <x14:dxf>
              <font>
                <strike/>
                <color theme="0" tint="-0.14996795556505021"/>
              </font>
              <fill>
                <patternFill>
                  <bgColor theme="0"/>
                </patternFill>
              </fill>
            </x14:dxf>
          </x14:cfRule>
          <xm:sqref>B18:C18</xm:sqref>
        </x14:conditionalFormatting>
        <x14:conditionalFormatting xmlns:xm="http://schemas.microsoft.com/office/excel/2006/main">
          <x14:cfRule type="expression" priority="985" id="{4719FC09-0DD3-4846-8C0A-454876AB40E1}">
            <xm:f>NOT(Projektgrundlagen!$I$25)</xm:f>
            <x14:dxf>
              <font>
                <strike/>
                <color theme="0" tint="-0.14996795556505021"/>
              </font>
              <fill>
                <patternFill>
                  <bgColor theme="0"/>
                </patternFill>
              </fill>
            </x14:dxf>
          </x14:cfRule>
          <xm:sqref>B20:C20</xm:sqref>
        </x14:conditionalFormatting>
        <x14:conditionalFormatting xmlns:xm="http://schemas.microsoft.com/office/excel/2006/main">
          <x14:cfRule type="expression" priority="967" id="{7BC66298-E432-49B7-BC6E-7395B5F8C654}">
            <xm:f>NOT(Projektgrundlagen!$I$25)</xm:f>
            <x14:dxf>
              <font>
                <strike/>
                <color theme="0" tint="-0.14996795556505021"/>
              </font>
              <fill>
                <patternFill>
                  <bgColor theme="0"/>
                </patternFill>
              </fill>
            </x14:dxf>
          </x14:cfRule>
          <xm:sqref>B22:C22</xm:sqref>
        </x14:conditionalFormatting>
        <x14:conditionalFormatting xmlns:xm="http://schemas.microsoft.com/office/excel/2006/main">
          <x14:cfRule type="expression" priority="949" id="{E312587D-8153-4566-A31B-8344362B51D5}">
            <xm:f>NOT(Projektgrundlagen!$I$25)</xm:f>
            <x14:dxf>
              <font>
                <strike/>
                <color theme="0" tint="-0.14996795556505021"/>
              </font>
              <fill>
                <patternFill>
                  <bgColor theme="0"/>
                </patternFill>
              </fill>
            </x14:dxf>
          </x14:cfRule>
          <xm:sqref>B24:C24</xm:sqref>
        </x14:conditionalFormatting>
        <x14:conditionalFormatting xmlns:xm="http://schemas.microsoft.com/office/excel/2006/main">
          <x14:cfRule type="expression" priority="859" id="{EDAC4483-3B12-4750-A208-DA401E0457DC}">
            <xm:f>NOT(Projektgrundlagen!$I$25)</xm:f>
            <x14:dxf>
              <font>
                <strike/>
                <color theme="0" tint="-0.14996795556505021"/>
              </font>
              <fill>
                <patternFill>
                  <bgColor theme="0"/>
                </patternFill>
              </fill>
            </x14:dxf>
          </x14:cfRule>
          <xm:sqref>B29:C29</xm:sqref>
        </x14:conditionalFormatting>
        <x14:conditionalFormatting xmlns:xm="http://schemas.microsoft.com/office/excel/2006/main">
          <x14:cfRule type="expression" priority="841" id="{6FCD2936-5C71-4C3B-885F-2E4FD3D8F5CC}">
            <xm:f>NOT(Projektgrundlagen!$I$25)</xm:f>
            <x14:dxf>
              <font>
                <strike/>
                <color theme="0" tint="-0.14996795556505021"/>
              </font>
              <fill>
                <patternFill>
                  <bgColor theme="0"/>
                </patternFill>
              </fill>
            </x14:dxf>
          </x14:cfRule>
          <xm:sqref>B31:C31</xm:sqref>
        </x14:conditionalFormatting>
        <x14:conditionalFormatting xmlns:xm="http://schemas.microsoft.com/office/excel/2006/main">
          <x14:cfRule type="expression" priority="823" id="{EE380418-A674-4339-9B3A-6CE5D8DFB2DC}">
            <xm:f>NOT(Projektgrundlagen!$I$25)</xm:f>
            <x14:dxf>
              <font>
                <strike/>
                <color theme="0" tint="-0.14996795556505021"/>
              </font>
              <fill>
                <patternFill>
                  <bgColor theme="0"/>
                </patternFill>
              </fill>
            </x14:dxf>
          </x14:cfRule>
          <xm:sqref>B33:C33</xm:sqref>
        </x14:conditionalFormatting>
        <x14:conditionalFormatting xmlns:xm="http://schemas.microsoft.com/office/excel/2006/main">
          <x14:cfRule type="expression" priority="805" id="{719F5CE9-FBCA-4026-B237-9B2DCA7CAD0C}">
            <xm:f>NOT(Projektgrundlagen!$I$25)</xm:f>
            <x14:dxf>
              <font>
                <strike/>
                <color theme="0" tint="-0.14996795556505021"/>
              </font>
              <fill>
                <patternFill>
                  <bgColor theme="0"/>
                </patternFill>
              </fill>
            </x14:dxf>
          </x14:cfRule>
          <xm:sqref>B35:C35</xm:sqref>
        </x14:conditionalFormatting>
        <x14:conditionalFormatting xmlns:xm="http://schemas.microsoft.com/office/excel/2006/main">
          <x14:cfRule type="expression" priority="787" id="{141F2F77-94E5-496B-B243-F428312F0517}">
            <xm:f>NOT(Projektgrundlagen!$I$25)</xm:f>
            <x14:dxf>
              <font>
                <strike/>
                <color theme="0" tint="-0.14996795556505021"/>
              </font>
              <fill>
                <patternFill>
                  <bgColor theme="0"/>
                </patternFill>
              </fill>
            </x14:dxf>
          </x14:cfRule>
          <xm:sqref>B37:C37</xm:sqref>
        </x14:conditionalFormatting>
        <x14:conditionalFormatting xmlns:xm="http://schemas.microsoft.com/office/excel/2006/main">
          <x14:cfRule type="expression" priority="769" id="{5AF32D43-BD55-4E5A-985B-2D8A67612651}">
            <xm:f>NOT(Projektgrundlagen!$I$25)</xm:f>
            <x14:dxf>
              <font>
                <strike/>
                <color theme="0" tint="-0.14996795556505021"/>
              </font>
              <fill>
                <patternFill>
                  <bgColor theme="0"/>
                </patternFill>
              </fill>
            </x14:dxf>
          </x14:cfRule>
          <xm:sqref>B39:C39</xm:sqref>
        </x14:conditionalFormatting>
        <x14:conditionalFormatting xmlns:xm="http://schemas.microsoft.com/office/excel/2006/main">
          <x14:cfRule type="expression" priority="751" id="{A1761473-EE86-41E2-8C08-B6DB5A6C7B22}">
            <xm:f>NOT(Projektgrundlagen!$I$25)</xm:f>
            <x14:dxf>
              <font>
                <strike/>
                <color theme="0" tint="-0.14996795556505021"/>
              </font>
              <fill>
                <patternFill>
                  <bgColor theme="0"/>
                </patternFill>
              </fill>
            </x14:dxf>
          </x14:cfRule>
          <xm:sqref>B41:C41</xm:sqref>
        </x14:conditionalFormatting>
        <x14:conditionalFormatting xmlns:xm="http://schemas.microsoft.com/office/excel/2006/main">
          <x14:cfRule type="expression" priority="733" id="{F3BC66AB-224A-4585-AC07-E04B3759E1C1}">
            <xm:f>NOT(Projektgrundlagen!$I$25)</xm:f>
            <x14:dxf>
              <font>
                <strike/>
                <color theme="0" tint="-0.14996795556505021"/>
              </font>
              <fill>
                <patternFill>
                  <bgColor theme="0"/>
                </patternFill>
              </fill>
            </x14:dxf>
          </x14:cfRule>
          <xm:sqref>B43:C43</xm:sqref>
        </x14:conditionalFormatting>
        <x14:conditionalFormatting xmlns:xm="http://schemas.microsoft.com/office/excel/2006/main">
          <x14:cfRule type="expression" priority="715" id="{94D21F3A-5255-44B1-838F-2CC873394591}">
            <xm:f>NOT(Projektgrundlagen!$I$25)</xm:f>
            <x14:dxf>
              <font>
                <strike/>
                <color theme="0" tint="-0.14996795556505021"/>
              </font>
              <fill>
                <patternFill>
                  <bgColor theme="0"/>
                </patternFill>
              </fill>
            </x14:dxf>
          </x14:cfRule>
          <xm:sqref>B45:C45</xm:sqref>
        </x14:conditionalFormatting>
        <x14:conditionalFormatting xmlns:xm="http://schemas.microsoft.com/office/excel/2006/main">
          <x14:cfRule type="expression" priority="697" id="{4BCE7A20-068E-4CF8-BCD7-D3C41BDFAD60}">
            <xm:f>NOT(Projektgrundlagen!$I$25)</xm:f>
            <x14:dxf>
              <font>
                <strike/>
                <color theme="0" tint="-0.14996795556505021"/>
              </font>
              <fill>
                <patternFill>
                  <bgColor theme="0"/>
                </patternFill>
              </fill>
            </x14:dxf>
          </x14:cfRule>
          <xm:sqref>B47:C47</xm:sqref>
        </x14:conditionalFormatting>
        <x14:conditionalFormatting xmlns:xm="http://schemas.microsoft.com/office/excel/2006/main">
          <x14:cfRule type="expression" priority="679" id="{10E21A86-461D-4288-BE26-D8DDF0AAFD28}">
            <xm:f>NOT(Projektgrundlagen!$I$25)</xm:f>
            <x14:dxf>
              <font>
                <strike/>
                <color theme="0" tint="-0.14996795556505021"/>
              </font>
              <fill>
                <patternFill>
                  <bgColor theme="0"/>
                </patternFill>
              </fill>
            </x14:dxf>
          </x14:cfRule>
          <xm:sqref>B52:C52</xm:sqref>
        </x14:conditionalFormatting>
        <x14:conditionalFormatting xmlns:xm="http://schemas.microsoft.com/office/excel/2006/main">
          <x14:cfRule type="expression" priority="661" id="{69616E14-1FDF-4AC6-9E46-350A2367927F}">
            <xm:f>NOT(Projektgrundlagen!$I$25)</xm:f>
            <x14:dxf>
              <font>
                <strike/>
                <color theme="0" tint="-0.14996795556505021"/>
              </font>
              <fill>
                <patternFill>
                  <bgColor theme="0"/>
                </patternFill>
              </fill>
            </x14:dxf>
          </x14:cfRule>
          <xm:sqref>B54:C54</xm:sqref>
        </x14:conditionalFormatting>
        <x14:conditionalFormatting xmlns:xm="http://schemas.microsoft.com/office/excel/2006/main">
          <x14:cfRule type="expression" priority="643" id="{185139D9-4DF6-4A26-9126-B858738547AD}">
            <xm:f>NOT(Projektgrundlagen!$I$25)</xm:f>
            <x14:dxf>
              <font>
                <strike/>
                <color theme="0" tint="-0.14996795556505021"/>
              </font>
              <fill>
                <patternFill>
                  <bgColor theme="0"/>
                </patternFill>
              </fill>
            </x14:dxf>
          </x14:cfRule>
          <xm:sqref>B56:C56</xm:sqref>
        </x14:conditionalFormatting>
        <x14:conditionalFormatting xmlns:xm="http://schemas.microsoft.com/office/excel/2006/main">
          <x14:cfRule type="expression" priority="625" id="{9B239C4F-DF45-4609-B519-8967669E8E06}">
            <xm:f>NOT(Projektgrundlagen!$I$25)</xm:f>
            <x14:dxf>
              <font>
                <strike/>
                <color theme="0" tint="-0.14996795556505021"/>
              </font>
              <fill>
                <patternFill>
                  <bgColor theme="0"/>
                </patternFill>
              </fill>
            </x14:dxf>
          </x14:cfRule>
          <xm:sqref>B58:C58</xm:sqref>
        </x14:conditionalFormatting>
        <x14:conditionalFormatting xmlns:xm="http://schemas.microsoft.com/office/excel/2006/main">
          <x14:cfRule type="expression" priority="607" id="{FAD2838B-423E-493B-A424-58455A6CDFED}">
            <xm:f>NOT(Projektgrundlagen!$I$25)</xm:f>
            <x14:dxf>
              <font>
                <strike/>
                <color theme="0" tint="-0.14996795556505021"/>
              </font>
              <fill>
                <patternFill>
                  <bgColor theme="0"/>
                </patternFill>
              </fill>
            </x14:dxf>
          </x14:cfRule>
          <xm:sqref>B60:C60</xm:sqref>
        </x14:conditionalFormatting>
        <x14:conditionalFormatting xmlns:xm="http://schemas.microsoft.com/office/excel/2006/main">
          <x14:cfRule type="expression" priority="589" id="{421E6152-A1D2-4274-A505-A551E1B96DEA}">
            <xm:f>NOT(Projektgrundlagen!$I$25)</xm:f>
            <x14:dxf>
              <font>
                <strike/>
                <color theme="0" tint="-0.14996795556505021"/>
              </font>
              <fill>
                <patternFill>
                  <bgColor theme="0"/>
                </patternFill>
              </fill>
            </x14:dxf>
          </x14:cfRule>
          <xm:sqref>B62:C62</xm:sqref>
        </x14:conditionalFormatting>
        <x14:conditionalFormatting xmlns:xm="http://schemas.microsoft.com/office/excel/2006/main">
          <x14:cfRule type="expression" priority="571" id="{90924B0B-FE80-40C3-9704-4D48EA5A2707}">
            <xm:f>NOT(Projektgrundlagen!$I$25)</xm:f>
            <x14:dxf>
              <font>
                <strike/>
                <color theme="0" tint="-0.14996795556505021"/>
              </font>
              <fill>
                <patternFill>
                  <bgColor theme="0"/>
                </patternFill>
              </fill>
            </x14:dxf>
          </x14:cfRule>
          <xm:sqref>B64:C64</xm:sqref>
        </x14:conditionalFormatting>
        <x14:conditionalFormatting xmlns:xm="http://schemas.microsoft.com/office/excel/2006/main">
          <x14:cfRule type="expression" priority="499" id="{B3EC2359-1F0A-4FBC-88AF-DDF35EE941E2}">
            <xm:f>NOT(Projektgrundlagen!$I$25)</xm:f>
            <x14:dxf>
              <font>
                <strike/>
                <color theme="0" tint="-0.14996795556505021"/>
              </font>
              <fill>
                <patternFill>
                  <bgColor theme="0"/>
                </patternFill>
              </fill>
            </x14:dxf>
          </x14:cfRule>
          <xm:sqref>B70:C70</xm:sqref>
        </x14:conditionalFormatting>
        <x14:conditionalFormatting xmlns:xm="http://schemas.microsoft.com/office/excel/2006/main">
          <x14:cfRule type="expression" priority="481" id="{AA042A11-B52C-4870-9518-1200C9516760}">
            <xm:f>NOT(Projektgrundlagen!$I$25)</xm:f>
            <x14:dxf>
              <font>
                <strike/>
                <color theme="0" tint="-0.14996795556505021"/>
              </font>
              <fill>
                <patternFill>
                  <bgColor theme="0"/>
                </patternFill>
              </fill>
            </x14:dxf>
          </x14:cfRule>
          <xm:sqref>B72:C72</xm:sqref>
        </x14:conditionalFormatting>
        <x14:conditionalFormatting xmlns:xm="http://schemas.microsoft.com/office/excel/2006/main">
          <x14:cfRule type="expression" priority="463" id="{4AB9810B-9418-4BE0-92F9-E3E2C2A7294A}">
            <xm:f>NOT(Projektgrundlagen!$I$25)</xm:f>
            <x14:dxf>
              <font>
                <strike/>
                <color theme="0" tint="-0.14996795556505021"/>
              </font>
              <fill>
                <patternFill>
                  <bgColor theme="0"/>
                </patternFill>
              </fill>
            </x14:dxf>
          </x14:cfRule>
          <xm:sqref>B74:C74</xm:sqref>
        </x14:conditionalFormatting>
        <x14:conditionalFormatting xmlns:xm="http://schemas.microsoft.com/office/excel/2006/main">
          <x14:cfRule type="expression" priority="445" id="{ECE3C8B3-E423-4C75-9C73-8B969D7F8F7E}">
            <xm:f>NOT(Projektgrundlagen!$I$25)</xm:f>
            <x14:dxf>
              <font>
                <strike/>
                <color theme="0" tint="-0.14996795556505021"/>
              </font>
              <fill>
                <patternFill>
                  <bgColor theme="0"/>
                </patternFill>
              </fill>
            </x14:dxf>
          </x14:cfRule>
          <xm:sqref>B76:C76</xm:sqref>
        </x14:conditionalFormatting>
        <x14:conditionalFormatting xmlns:xm="http://schemas.microsoft.com/office/excel/2006/main">
          <x14:cfRule type="expression" priority="427" id="{6CFAC04E-AC00-4869-AA22-960387009E1E}">
            <xm:f>NOT(Projektgrundlagen!$I$25)</xm:f>
            <x14:dxf>
              <font>
                <strike/>
                <color theme="0" tint="-0.14996795556505021"/>
              </font>
              <fill>
                <patternFill>
                  <bgColor theme="0"/>
                </patternFill>
              </fill>
            </x14:dxf>
          </x14:cfRule>
          <xm:sqref>B78:C78</xm:sqref>
        </x14:conditionalFormatting>
        <x14:conditionalFormatting xmlns:xm="http://schemas.microsoft.com/office/excel/2006/main">
          <x14:cfRule type="expression" priority="409" id="{11121DCE-EC7C-4142-8819-013FB2BC7957}">
            <xm:f>NOT(Projektgrundlagen!$I$25)</xm:f>
            <x14:dxf>
              <font>
                <strike/>
                <color theme="0" tint="-0.14996795556505021"/>
              </font>
              <fill>
                <patternFill>
                  <bgColor theme="0"/>
                </patternFill>
              </fill>
            </x14:dxf>
          </x14:cfRule>
          <xm:sqref>B82:C82</xm:sqref>
        </x14:conditionalFormatting>
        <x14:conditionalFormatting xmlns:xm="http://schemas.microsoft.com/office/excel/2006/main">
          <x14:cfRule type="expression" priority="391" id="{A53AF75A-7FFF-4134-BBAD-63CFB8B1AB3E}">
            <xm:f>NOT(Projektgrundlagen!$I$25)</xm:f>
            <x14:dxf>
              <font>
                <strike/>
                <color theme="0" tint="-0.14996795556505021"/>
              </font>
              <fill>
                <patternFill>
                  <bgColor theme="0"/>
                </patternFill>
              </fill>
            </x14:dxf>
          </x14:cfRule>
          <xm:sqref>B84:C84</xm:sqref>
        </x14:conditionalFormatting>
        <x14:conditionalFormatting xmlns:xm="http://schemas.microsoft.com/office/excel/2006/main">
          <x14:cfRule type="expression" priority="373" id="{152B4126-34DE-40D2-AC8B-38CAF441ED92}">
            <xm:f>NOT(Projektgrundlagen!$I$25)</xm:f>
            <x14:dxf>
              <font>
                <strike/>
                <color theme="0" tint="-0.14996795556505021"/>
              </font>
              <fill>
                <patternFill>
                  <bgColor theme="0"/>
                </patternFill>
              </fill>
            </x14:dxf>
          </x14:cfRule>
          <xm:sqref>B86:C86</xm:sqref>
        </x14:conditionalFormatting>
        <x14:conditionalFormatting xmlns:xm="http://schemas.microsoft.com/office/excel/2006/main">
          <x14:cfRule type="expression" priority="355" id="{8FEACC90-EFEC-4B90-B80B-78B5C2F684E0}">
            <xm:f>NOT(Projektgrundlagen!$I$25)</xm:f>
            <x14:dxf>
              <font>
                <strike/>
                <color theme="0" tint="-0.14996795556505021"/>
              </font>
              <fill>
                <patternFill>
                  <bgColor theme="0"/>
                </patternFill>
              </fill>
            </x14:dxf>
          </x14:cfRule>
          <xm:sqref>B88:C88</xm:sqref>
        </x14:conditionalFormatting>
        <x14:conditionalFormatting xmlns:xm="http://schemas.microsoft.com/office/excel/2006/main">
          <x14:cfRule type="expression" priority="337" id="{786B0FA6-9C5A-4A25-B972-2AB414B999A0}">
            <xm:f>NOT(Projektgrundlagen!$I$25)</xm:f>
            <x14:dxf>
              <font>
                <strike/>
                <color theme="0" tint="-0.14996795556505021"/>
              </font>
              <fill>
                <patternFill>
                  <bgColor theme="0"/>
                </patternFill>
              </fill>
            </x14:dxf>
          </x14:cfRule>
          <xm:sqref>B90:C90</xm:sqref>
        </x14:conditionalFormatting>
        <x14:conditionalFormatting xmlns:xm="http://schemas.microsoft.com/office/excel/2006/main">
          <x14:cfRule type="expression" priority="319" id="{4032B614-D657-41F2-A762-76642A35EBA7}">
            <xm:f>NOT(Projektgrundlagen!$I$25)</xm:f>
            <x14:dxf>
              <font>
                <strike/>
                <color theme="0" tint="-0.14996795556505021"/>
              </font>
              <fill>
                <patternFill>
                  <bgColor theme="0"/>
                </patternFill>
              </fill>
            </x14:dxf>
          </x14:cfRule>
          <xm:sqref>B95:C95</xm:sqref>
        </x14:conditionalFormatting>
        <x14:conditionalFormatting xmlns:xm="http://schemas.microsoft.com/office/excel/2006/main">
          <x14:cfRule type="expression" priority="301" id="{CB02006D-EE0E-42FD-ACA6-6FB56736899F}">
            <xm:f>NOT(Projektgrundlagen!$I$25)</xm:f>
            <x14:dxf>
              <font>
                <strike/>
                <color theme="0" tint="-0.14996795556505021"/>
              </font>
              <fill>
                <patternFill>
                  <bgColor theme="0"/>
                </patternFill>
              </fill>
            </x14:dxf>
          </x14:cfRule>
          <xm:sqref>B97:C97</xm:sqref>
        </x14:conditionalFormatting>
        <x14:conditionalFormatting xmlns:xm="http://schemas.microsoft.com/office/excel/2006/main">
          <x14:cfRule type="expression" priority="265" id="{BA0FAB6B-0D2A-4E12-B6AC-6DB7D83C9D40}">
            <xm:f>NOT(Projektgrundlagen!$I$25)</xm:f>
            <x14:dxf>
              <font>
                <strike/>
                <color theme="0" tint="-0.14996795556505021"/>
              </font>
              <fill>
                <patternFill>
                  <bgColor theme="0"/>
                </patternFill>
              </fill>
            </x14:dxf>
          </x14:cfRule>
          <xm:sqref>B102:C102</xm:sqref>
        </x14:conditionalFormatting>
        <x14:conditionalFormatting xmlns:xm="http://schemas.microsoft.com/office/excel/2006/main">
          <x14:cfRule type="expression" priority="247" id="{B09F846E-7710-4167-BB6D-4AC10B9AD9B7}">
            <xm:f>NOT(Projektgrundlagen!$I$25)</xm:f>
            <x14:dxf>
              <font>
                <strike/>
                <color theme="0" tint="-0.14996795556505021"/>
              </font>
              <fill>
                <patternFill>
                  <bgColor theme="0"/>
                </patternFill>
              </fill>
            </x14:dxf>
          </x14:cfRule>
          <xm:sqref>B104:C104</xm:sqref>
        </x14:conditionalFormatting>
        <x14:conditionalFormatting xmlns:xm="http://schemas.microsoft.com/office/excel/2006/main">
          <x14:cfRule type="expression" priority="211" id="{0229D224-F4B6-4AA0-A7DF-F5F7192D18B6}">
            <xm:f>NOT(Projektgrundlagen!$I$25)</xm:f>
            <x14:dxf>
              <font>
                <strike/>
                <color theme="0" tint="-0.14996795556505021"/>
              </font>
              <fill>
                <patternFill>
                  <bgColor theme="0"/>
                </patternFill>
              </fill>
            </x14:dxf>
          </x14:cfRule>
          <xm:sqref>B109:C109</xm:sqref>
        </x14:conditionalFormatting>
        <x14:conditionalFormatting xmlns:xm="http://schemas.microsoft.com/office/excel/2006/main">
          <x14:cfRule type="expression" priority="193" id="{C317C117-DC05-4EE3-B4F4-97E62D8605B8}">
            <xm:f>NOT(Projektgrundlagen!$I$25)</xm:f>
            <x14:dxf>
              <font>
                <strike/>
                <color theme="0" tint="-0.14996795556505021"/>
              </font>
              <fill>
                <patternFill>
                  <bgColor theme="0"/>
                </patternFill>
              </fill>
            </x14:dxf>
          </x14:cfRule>
          <xm:sqref>B111:C111</xm:sqref>
        </x14:conditionalFormatting>
        <x14:conditionalFormatting xmlns:xm="http://schemas.microsoft.com/office/excel/2006/main">
          <x14:cfRule type="expression" priority="157" id="{67A05846-6B25-4C62-AAC0-E0648F3712B4}">
            <xm:f>NOT(Projektgrundlagen!$I$25)</xm:f>
            <x14:dxf>
              <font>
                <strike/>
                <color theme="0" tint="-0.14996795556505021"/>
              </font>
              <fill>
                <patternFill>
                  <bgColor theme="0"/>
                </patternFill>
              </fill>
            </x14:dxf>
          </x14:cfRule>
          <xm:sqref>B116:C116</xm:sqref>
        </x14:conditionalFormatting>
        <x14:conditionalFormatting xmlns:xm="http://schemas.microsoft.com/office/excel/2006/main">
          <x14:cfRule type="expression" priority="139" id="{5DFEAD5D-D371-4F74-8EF8-EE33F4E33F3B}">
            <xm:f>NOT(Projektgrundlagen!$I$25)</xm:f>
            <x14:dxf>
              <font>
                <strike/>
                <color theme="0" tint="-0.14996795556505021"/>
              </font>
              <fill>
                <patternFill>
                  <bgColor theme="0"/>
                </patternFill>
              </fill>
            </x14:dxf>
          </x14:cfRule>
          <xm:sqref>B118:C118</xm:sqref>
        </x14:conditionalFormatting>
        <x14:conditionalFormatting xmlns:xm="http://schemas.microsoft.com/office/excel/2006/main">
          <x14:cfRule type="expression" priority="116" id="{9C16D805-9C2A-48AF-B32B-7BFD9ECCE41D}">
            <xm:f>Projektgrundlagen!$I$22</xm:f>
            <x14:dxf>
              <fill>
                <patternFill>
                  <bgColor theme="6" tint="0.79998168889431442"/>
                </patternFill>
              </fill>
            </x14:dxf>
          </x14:cfRule>
          <x14:cfRule type="expression" priority="115" id="{632B8798-E1F6-46F7-903F-5F4FF1E50520}">
            <xm:f>Projektgrundlagen!$I$23</xm:f>
            <x14:dxf>
              <fill>
                <patternFill>
                  <bgColor theme="9" tint="0.79998168889431442"/>
                </patternFill>
              </fill>
            </x14:dxf>
          </x14:cfRule>
          <x14:cfRule type="expression" priority="114" id="{8FF81EAE-6579-41DE-B5E4-62BA27F2D5A1}">
            <xm:f>Projektgrundlagen!$I$24</xm:f>
            <x14:dxf>
              <fill>
                <patternFill>
                  <bgColor theme="7" tint="0.79998168889431442"/>
                </patternFill>
              </fill>
            </x14:dxf>
          </x14:cfRule>
          <xm:sqref>B11:K11</xm:sqref>
        </x14:conditionalFormatting>
        <x14:conditionalFormatting xmlns:xm="http://schemas.microsoft.com/office/excel/2006/main">
          <x14:cfRule type="expression" priority="1247" id="{4EC70520-6D0B-4840-AAFA-E608371DDEB5}">
            <xm:f>NOT(Projektgrundlagen!$I$22)</xm:f>
            <x14:dxf>
              <font>
                <strike/>
                <color theme="0" tint="-0.14996795556505021"/>
              </font>
              <fill>
                <patternFill>
                  <bgColor theme="0"/>
                </patternFill>
              </fill>
            </x14:dxf>
          </x14:cfRule>
          <xm:sqref>C15:E15 G15:K15</xm:sqref>
        </x14:conditionalFormatting>
        <x14:conditionalFormatting xmlns:xm="http://schemas.microsoft.com/office/excel/2006/main">
          <x14:cfRule type="expression" priority="1022" id="{68A03789-9BF2-4FC4-8A85-D49BDB3495A0}">
            <xm:f>NOT(Projektgrundlagen!$I$22)</xm:f>
            <x14:dxf>
              <font>
                <strike/>
                <color theme="0" tint="-0.14996795556505021"/>
              </font>
              <fill>
                <patternFill>
                  <bgColor theme="0"/>
                </patternFill>
              </fill>
            </x14:dxf>
          </x14:cfRule>
          <xm:sqref>C17:E17 G17:K17</xm:sqref>
        </x14:conditionalFormatting>
        <x14:conditionalFormatting xmlns:xm="http://schemas.microsoft.com/office/excel/2006/main">
          <x14:cfRule type="expression" priority="1004" id="{EDEDA603-1B19-493A-B8A6-EA0E0AA85F43}">
            <xm:f>NOT(Projektgrundlagen!$I$22)</xm:f>
            <x14:dxf>
              <font>
                <strike/>
                <color theme="0" tint="-0.14996795556505021"/>
              </font>
              <fill>
                <patternFill>
                  <bgColor theme="0"/>
                </patternFill>
              </fill>
            </x14:dxf>
          </x14:cfRule>
          <xm:sqref>C19:E19 G19:K19</xm:sqref>
        </x14:conditionalFormatting>
        <x14:conditionalFormatting xmlns:xm="http://schemas.microsoft.com/office/excel/2006/main">
          <x14:cfRule type="expression" priority="986" id="{19113602-F964-4B95-9545-882833FD00DC}">
            <xm:f>NOT(Projektgrundlagen!$I$22)</xm:f>
            <x14:dxf>
              <font>
                <strike/>
                <color theme="0" tint="-0.14996795556505021"/>
              </font>
              <fill>
                <patternFill>
                  <bgColor theme="0"/>
                </patternFill>
              </fill>
            </x14:dxf>
          </x14:cfRule>
          <xm:sqref>C21:E21 G21:K21</xm:sqref>
        </x14:conditionalFormatting>
        <x14:conditionalFormatting xmlns:xm="http://schemas.microsoft.com/office/excel/2006/main">
          <x14:cfRule type="expression" priority="968" id="{71BE345D-51B5-4C8C-BF75-D0093A4F8DD2}">
            <xm:f>NOT(Projektgrundlagen!$I$22)</xm:f>
            <x14:dxf>
              <font>
                <strike/>
                <color theme="0" tint="-0.14996795556505021"/>
              </font>
              <fill>
                <patternFill>
                  <bgColor theme="0"/>
                </patternFill>
              </fill>
            </x14:dxf>
          </x14:cfRule>
          <xm:sqref>C23:E23 G23:K23</xm:sqref>
        </x14:conditionalFormatting>
        <x14:conditionalFormatting xmlns:xm="http://schemas.microsoft.com/office/excel/2006/main">
          <x14:cfRule type="expression" priority="950" id="{01314C27-BDC0-49A3-9D79-E3B2DE346DF2}">
            <xm:f>NOT(Projektgrundlagen!$I$22)</xm:f>
            <x14:dxf>
              <font>
                <strike/>
                <color theme="0" tint="-0.14996795556505021"/>
              </font>
              <fill>
                <patternFill>
                  <bgColor theme="0"/>
                </patternFill>
              </fill>
            </x14:dxf>
          </x14:cfRule>
          <xm:sqref>C25:E25 G25:K25</xm:sqref>
        </x14:conditionalFormatting>
        <x14:conditionalFormatting xmlns:xm="http://schemas.microsoft.com/office/excel/2006/main">
          <x14:cfRule type="expression" priority="860" id="{30C9D5AA-505D-40BF-9725-8E6628AA72AB}">
            <xm:f>NOT(Projektgrundlagen!$I$22)</xm:f>
            <x14:dxf>
              <font>
                <strike/>
                <color theme="0" tint="-0.14996795556505021"/>
              </font>
              <fill>
                <patternFill>
                  <bgColor theme="0"/>
                </patternFill>
              </fill>
            </x14:dxf>
          </x14:cfRule>
          <xm:sqref>C30:E30 G30:K30</xm:sqref>
        </x14:conditionalFormatting>
        <x14:conditionalFormatting xmlns:xm="http://schemas.microsoft.com/office/excel/2006/main">
          <x14:cfRule type="expression" priority="842" id="{C6937461-51A9-4A3F-9D6B-ED2F34A87CDB}">
            <xm:f>NOT(Projektgrundlagen!$I$22)</xm:f>
            <x14:dxf>
              <font>
                <strike/>
                <color theme="0" tint="-0.14996795556505021"/>
              </font>
              <fill>
                <patternFill>
                  <bgColor theme="0"/>
                </patternFill>
              </fill>
            </x14:dxf>
          </x14:cfRule>
          <xm:sqref>C32:E32 G32:K32</xm:sqref>
        </x14:conditionalFormatting>
        <x14:conditionalFormatting xmlns:xm="http://schemas.microsoft.com/office/excel/2006/main">
          <x14:cfRule type="expression" priority="824" id="{AC2A1FC5-2DA9-410D-B1E3-D625F57B740B}">
            <xm:f>NOT(Projektgrundlagen!$I$22)</xm:f>
            <x14:dxf>
              <font>
                <strike/>
                <color theme="0" tint="-0.14996795556505021"/>
              </font>
              <fill>
                <patternFill>
                  <bgColor theme="0"/>
                </patternFill>
              </fill>
            </x14:dxf>
          </x14:cfRule>
          <xm:sqref>C34:E34 G34:K34</xm:sqref>
        </x14:conditionalFormatting>
        <x14:conditionalFormatting xmlns:xm="http://schemas.microsoft.com/office/excel/2006/main">
          <x14:cfRule type="expression" priority="806" id="{4CA8A090-F09B-4A77-B088-EFEB6EC37A8B}">
            <xm:f>NOT(Projektgrundlagen!$I$22)</xm:f>
            <x14:dxf>
              <font>
                <strike/>
                <color theme="0" tint="-0.14996795556505021"/>
              </font>
              <fill>
                <patternFill>
                  <bgColor theme="0"/>
                </patternFill>
              </fill>
            </x14:dxf>
          </x14:cfRule>
          <xm:sqref>C36:E36 G36:K36</xm:sqref>
        </x14:conditionalFormatting>
        <x14:conditionalFormatting xmlns:xm="http://schemas.microsoft.com/office/excel/2006/main">
          <x14:cfRule type="expression" priority="788" id="{DB9BC9B5-EE1D-4A49-86C4-BE93D93E5066}">
            <xm:f>NOT(Projektgrundlagen!$I$22)</xm:f>
            <x14:dxf>
              <font>
                <strike/>
                <color theme="0" tint="-0.14996795556505021"/>
              </font>
              <fill>
                <patternFill>
                  <bgColor theme="0"/>
                </patternFill>
              </fill>
            </x14:dxf>
          </x14:cfRule>
          <xm:sqref>C38:E38 G38:K38</xm:sqref>
        </x14:conditionalFormatting>
        <x14:conditionalFormatting xmlns:xm="http://schemas.microsoft.com/office/excel/2006/main">
          <x14:cfRule type="expression" priority="770" id="{19D2DEB8-ECA0-45BE-B11F-9BA4F60367D8}">
            <xm:f>NOT(Projektgrundlagen!$I$22)</xm:f>
            <x14:dxf>
              <font>
                <strike/>
                <color theme="0" tint="-0.14996795556505021"/>
              </font>
              <fill>
                <patternFill>
                  <bgColor theme="0"/>
                </patternFill>
              </fill>
            </x14:dxf>
          </x14:cfRule>
          <xm:sqref>C40:E40 G40:K40</xm:sqref>
        </x14:conditionalFormatting>
        <x14:conditionalFormatting xmlns:xm="http://schemas.microsoft.com/office/excel/2006/main">
          <x14:cfRule type="expression" priority="752" id="{D5350585-EFA6-48AF-A684-6C281CE2BB03}">
            <xm:f>NOT(Projektgrundlagen!$I$22)</xm:f>
            <x14:dxf>
              <font>
                <strike/>
                <color theme="0" tint="-0.14996795556505021"/>
              </font>
              <fill>
                <patternFill>
                  <bgColor theme="0"/>
                </patternFill>
              </fill>
            </x14:dxf>
          </x14:cfRule>
          <xm:sqref>C42:E42 G42:K42</xm:sqref>
        </x14:conditionalFormatting>
        <x14:conditionalFormatting xmlns:xm="http://schemas.microsoft.com/office/excel/2006/main">
          <x14:cfRule type="expression" priority="734" id="{C6E10D46-DFD1-43CC-91A8-D46D7E132FCC}">
            <xm:f>NOT(Projektgrundlagen!$I$22)</xm:f>
            <x14:dxf>
              <font>
                <strike/>
                <color theme="0" tint="-0.14996795556505021"/>
              </font>
              <fill>
                <patternFill>
                  <bgColor theme="0"/>
                </patternFill>
              </fill>
            </x14:dxf>
          </x14:cfRule>
          <xm:sqref>C44:E44 G44:K44</xm:sqref>
        </x14:conditionalFormatting>
        <x14:conditionalFormatting xmlns:xm="http://schemas.microsoft.com/office/excel/2006/main">
          <x14:cfRule type="expression" priority="716" id="{B2450B78-228C-4E97-978B-2EFC15B08E66}">
            <xm:f>NOT(Projektgrundlagen!$I$22)</xm:f>
            <x14:dxf>
              <font>
                <strike/>
                <color theme="0" tint="-0.14996795556505021"/>
              </font>
              <fill>
                <patternFill>
                  <bgColor theme="0"/>
                </patternFill>
              </fill>
            </x14:dxf>
          </x14:cfRule>
          <xm:sqref>C46:E46 G46:K46</xm:sqref>
        </x14:conditionalFormatting>
        <x14:conditionalFormatting xmlns:xm="http://schemas.microsoft.com/office/excel/2006/main">
          <x14:cfRule type="expression" priority="698" id="{D1CFC2E4-159D-4A76-A463-6487E2163FDB}">
            <xm:f>NOT(Projektgrundlagen!$I$22)</xm:f>
            <x14:dxf>
              <font>
                <strike/>
                <color theme="0" tint="-0.14996795556505021"/>
              </font>
              <fill>
                <patternFill>
                  <bgColor theme="0"/>
                </patternFill>
              </fill>
            </x14:dxf>
          </x14:cfRule>
          <xm:sqref>C48:E48 G48:K48</xm:sqref>
        </x14:conditionalFormatting>
        <x14:conditionalFormatting xmlns:xm="http://schemas.microsoft.com/office/excel/2006/main">
          <x14:cfRule type="expression" priority="680" id="{C73A48AC-F401-4B32-A306-EB68BFE538DC}">
            <xm:f>NOT(Projektgrundlagen!$I$22)</xm:f>
            <x14:dxf>
              <font>
                <strike/>
                <color theme="0" tint="-0.14996795556505021"/>
              </font>
              <fill>
                <patternFill>
                  <bgColor theme="0"/>
                </patternFill>
              </fill>
            </x14:dxf>
          </x14:cfRule>
          <xm:sqref>C53:E53 G53:K53</xm:sqref>
        </x14:conditionalFormatting>
        <x14:conditionalFormatting xmlns:xm="http://schemas.microsoft.com/office/excel/2006/main">
          <x14:cfRule type="expression" priority="662" id="{62E5E345-F765-492E-8D9D-7C92A5954EF2}">
            <xm:f>NOT(Projektgrundlagen!$I$22)</xm:f>
            <x14:dxf>
              <font>
                <strike/>
                <color theme="0" tint="-0.14996795556505021"/>
              </font>
              <fill>
                <patternFill>
                  <bgColor theme="0"/>
                </patternFill>
              </fill>
            </x14:dxf>
          </x14:cfRule>
          <xm:sqref>C55:E55 G55:K55</xm:sqref>
        </x14:conditionalFormatting>
        <x14:conditionalFormatting xmlns:xm="http://schemas.microsoft.com/office/excel/2006/main">
          <x14:cfRule type="expression" priority="644" id="{21B98888-D635-492C-865B-4A29014B0EF3}">
            <xm:f>NOT(Projektgrundlagen!$I$22)</xm:f>
            <x14:dxf>
              <font>
                <strike/>
                <color theme="0" tint="-0.14996795556505021"/>
              </font>
              <fill>
                <patternFill>
                  <bgColor theme="0"/>
                </patternFill>
              </fill>
            </x14:dxf>
          </x14:cfRule>
          <xm:sqref>C57:E57 G57:K57</xm:sqref>
        </x14:conditionalFormatting>
        <x14:conditionalFormatting xmlns:xm="http://schemas.microsoft.com/office/excel/2006/main">
          <x14:cfRule type="expression" priority="626" id="{D9AA6D9F-E356-47DE-A9B1-3D8C0A8E81A8}">
            <xm:f>NOT(Projektgrundlagen!$I$22)</xm:f>
            <x14:dxf>
              <font>
                <strike/>
                <color theme="0" tint="-0.14996795556505021"/>
              </font>
              <fill>
                <patternFill>
                  <bgColor theme="0"/>
                </patternFill>
              </fill>
            </x14:dxf>
          </x14:cfRule>
          <xm:sqref>C59:E59 G59:K59</xm:sqref>
        </x14:conditionalFormatting>
        <x14:conditionalFormatting xmlns:xm="http://schemas.microsoft.com/office/excel/2006/main">
          <x14:cfRule type="expression" priority="608" id="{0660B96C-51C6-41E7-AC71-BA1C094DB280}">
            <xm:f>NOT(Projektgrundlagen!$I$22)</xm:f>
            <x14:dxf>
              <font>
                <strike/>
                <color theme="0" tint="-0.14996795556505021"/>
              </font>
              <fill>
                <patternFill>
                  <bgColor theme="0"/>
                </patternFill>
              </fill>
            </x14:dxf>
          </x14:cfRule>
          <xm:sqref>C61:E61 G61:K61</xm:sqref>
        </x14:conditionalFormatting>
        <x14:conditionalFormatting xmlns:xm="http://schemas.microsoft.com/office/excel/2006/main">
          <x14:cfRule type="expression" priority="590" id="{223F0742-F409-4075-A98C-65054FA610BB}">
            <xm:f>NOT(Projektgrundlagen!$I$22)</xm:f>
            <x14:dxf>
              <font>
                <strike/>
                <color theme="0" tint="-0.14996795556505021"/>
              </font>
              <fill>
                <patternFill>
                  <bgColor theme="0"/>
                </patternFill>
              </fill>
            </x14:dxf>
          </x14:cfRule>
          <xm:sqref>C63:E63 G63:K63</xm:sqref>
        </x14:conditionalFormatting>
        <x14:conditionalFormatting xmlns:xm="http://schemas.microsoft.com/office/excel/2006/main">
          <x14:cfRule type="expression" priority="518" id="{768F014A-CF11-4776-9916-1484F8AC6409}">
            <xm:f>NOT(Projektgrundlagen!$I$22)</xm:f>
            <x14:dxf>
              <font>
                <strike/>
                <color theme="0" tint="-0.14996795556505021"/>
              </font>
              <fill>
                <patternFill>
                  <bgColor theme="0"/>
                </patternFill>
              </fill>
            </x14:dxf>
          </x14:cfRule>
          <xm:sqref>C65:E66 G65:K66</xm:sqref>
        </x14:conditionalFormatting>
        <x14:conditionalFormatting xmlns:xm="http://schemas.microsoft.com/office/excel/2006/main">
          <x14:cfRule type="expression" priority="500" id="{316B400B-61BC-4021-96AE-1DA41A6FC3E8}">
            <xm:f>NOT(Projektgrundlagen!$I$22)</xm:f>
            <x14:dxf>
              <font>
                <strike/>
                <color theme="0" tint="-0.14996795556505021"/>
              </font>
              <fill>
                <patternFill>
                  <bgColor theme="0"/>
                </patternFill>
              </fill>
            </x14:dxf>
          </x14:cfRule>
          <xm:sqref>C71:E71 G71:K71</xm:sqref>
        </x14:conditionalFormatting>
        <x14:conditionalFormatting xmlns:xm="http://schemas.microsoft.com/office/excel/2006/main">
          <x14:cfRule type="expression" priority="482" id="{3FABA0B6-2FAA-4ECD-A214-EEB8BADA375C}">
            <xm:f>NOT(Projektgrundlagen!$I$22)</xm:f>
            <x14:dxf>
              <font>
                <strike/>
                <color theme="0" tint="-0.14996795556505021"/>
              </font>
              <fill>
                <patternFill>
                  <bgColor theme="0"/>
                </patternFill>
              </fill>
            </x14:dxf>
          </x14:cfRule>
          <xm:sqref>C73:E73 G73:K73</xm:sqref>
        </x14:conditionalFormatting>
        <x14:conditionalFormatting xmlns:xm="http://schemas.microsoft.com/office/excel/2006/main">
          <x14:cfRule type="expression" priority="464" id="{593E5633-9B88-4443-8134-6A22E48A208D}">
            <xm:f>NOT(Projektgrundlagen!$I$22)</xm:f>
            <x14:dxf>
              <font>
                <strike/>
                <color theme="0" tint="-0.14996795556505021"/>
              </font>
              <fill>
                <patternFill>
                  <bgColor theme="0"/>
                </patternFill>
              </fill>
            </x14:dxf>
          </x14:cfRule>
          <xm:sqref>C75:E75 G75:K75</xm:sqref>
        </x14:conditionalFormatting>
        <x14:conditionalFormatting xmlns:xm="http://schemas.microsoft.com/office/excel/2006/main">
          <x14:cfRule type="expression" priority="446" id="{DDAECD76-B284-476A-B40F-3EE640E1E973}">
            <xm:f>NOT(Projektgrundlagen!$I$22)</xm:f>
            <x14:dxf>
              <font>
                <strike/>
                <color theme="0" tint="-0.14996795556505021"/>
              </font>
              <fill>
                <patternFill>
                  <bgColor theme="0"/>
                </patternFill>
              </fill>
            </x14:dxf>
          </x14:cfRule>
          <xm:sqref>C77:E77 G77:K77</xm:sqref>
        </x14:conditionalFormatting>
        <x14:conditionalFormatting xmlns:xm="http://schemas.microsoft.com/office/excel/2006/main">
          <x14:cfRule type="expression" priority="410" id="{60DCBEF6-44AE-43F2-A474-CF75DA136F6D}">
            <xm:f>NOT(Projektgrundlagen!$I$22)</xm:f>
            <x14:dxf>
              <font>
                <strike/>
                <color theme="0" tint="-0.14996795556505021"/>
              </font>
              <fill>
                <patternFill>
                  <bgColor theme="0"/>
                </patternFill>
              </fill>
            </x14:dxf>
          </x14:cfRule>
          <xm:sqref>C83:E83 G83:K83</xm:sqref>
        </x14:conditionalFormatting>
        <x14:conditionalFormatting xmlns:xm="http://schemas.microsoft.com/office/excel/2006/main">
          <x14:cfRule type="expression" priority="392" id="{4E7B1F3E-6AE8-48D8-8B97-E54CA71BBB47}">
            <xm:f>NOT(Projektgrundlagen!$I$22)</xm:f>
            <x14:dxf>
              <font>
                <strike/>
                <color theme="0" tint="-0.14996795556505021"/>
              </font>
              <fill>
                <patternFill>
                  <bgColor theme="0"/>
                </patternFill>
              </fill>
            </x14:dxf>
          </x14:cfRule>
          <xm:sqref>C85:E85 G85:K85</xm:sqref>
        </x14:conditionalFormatting>
        <x14:conditionalFormatting xmlns:xm="http://schemas.microsoft.com/office/excel/2006/main">
          <x14:cfRule type="expression" priority="374" id="{674244DC-19F2-4430-88F0-10A250EAA576}">
            <xm:f>NOT(Projektgrundlagen!$I$22)</xm:f>
            <x14:dxf>
              <font>
                <strike/>
                <color theme="0" tint="-0.14996795556505021"/>
              </font>
              <fill>
                <patternFill>
                  <bgColor theme="0"/>
                </patternFill>
              </fill>
            </x14:dxf>
          </x14:cfRule>
          <xm:sqref>C87:E87 G87:K87</xm:sqref>
        </x14:conditionalFormatting>
        <x14:conditionalFormatting xmlns:xm="http://schemas.microsoft.com/office/excel/2006/main">
          <x14:cfRule type="expression" priority="356" id="{7C2B4E85-D29A-42CE-A852-3EFA1B70CA89}">
            <xm:f>NOT(Projektgrundlagen!$I$22)</xm:f>
            <x14:dxf>
              <font>
                <strike/>
                <color theme="0" tint="-0.14996795556505021"/>
              </font>
              <fill>
                <patternFill>
                  <bgColor theme="0"/>
                </patternFill>
              </fill>
            </x14:dxf>
          </x14:cfRule>
          <xm:sqref>C89:E89 G89:K89</xm:sqref>
        </x14:conditionalFormatting>
        <x14:conditionalFormatting xmlns:xm="http://schemas.microsoft.com/office/excel/2006/main">
          <x14:cfRule type="expression" priority="338" id="{D620F223-C63A-4AE7-B08E-4D9C2F86A22C}">
            <xm:f>NOT(Projektgrundlagen!$I$22)</xm:f>
            <x14:dxf>
              <font>
                <strike/>
                <color theme="0" tint="-0.14996795556505021"/>
              </font>
              <fill>
                <patternFill>
                  <bgColor theme="0"/>
                </patternFill>
              </fill>
            </x14:dxf>
          </x14:cfRule>
          <xm:sqref>C91:E91 G91:K91</xm:sqref>
        </x14:conditionalFormatting>
        <x14:conditionalFormatting xmlns:xm="http://schemas.microsoft.com/office/excel/2006/main">
          <x14:cfRule type="expression" priority="320" id="{6812473C-B260-4A12-BD0F-16814D619DA4}">
            <xm:f>NOT(Projektgrundlagen!$I$22)</xm:f>
            <x14:dxf>
              <font>
                <strike/>
                <color theme="0" tint="-0.14996795556505021"/>
              </font>
              <fill>
                <patternFill>
                  <bgColor theme="0"/>
                </patternFill>
              </fill>
            </x14:dxf>
          </x14:cfRule>
          <xm:sqref>C96:E96 G96:K96</xm:sqref>
        </x14:conditionalFormatting>
        <x14:conditionalFormatting xmlns:xm="http://schemas.microsoft.com/office/excel/2006/main">
          <x14:cfRule type="expression" priority="302" id="{07794227-D1B4-47B9-8B74-32A7B1DF157D}">
            <xm:f>NOT(Projektgrundlagen!$I$22)</xm:f>
            <x14:dxf>
              <font>
                <strike/>
                <color theme="0" tint="-0.14996795556505021"/>
              </font>
              <fill>
                <patternFill>
                  <bgColor theme="0"/>
                </patternFill>
              </fill>
            </x14:dxf>
          </x14:cfRule>
          <xm:sqref>C98:E98 G98:K98</xm:sqref>
        </x14:conditionalFormatting>
        <x14:conditionalFormatting xmlns:xm="http://schemas.microsoft.com/office/excel/2006/main">
          <x14:cfRule type="expression" priority="266" id="{187B13DC-4078-4B45-97DF-517EA896D96C}">
            <xm:f>NOT(Projektgrundlagen!$I$22)</xm:f>
            <x14:dxf>
              <font>
                <strike/>
                <color theme="0" tint="-0.14996795556505021"/>
              </font>
              <fill>
                <patternFill>
                  <bgColor theme="0"/>
                </patternFill>
              </fill>
            </x14:dxf>
          </x14:cfRule>
          <xm:sqref>C103:E103 G103:K103</xm:sqref>
        </x14:conditionalFormatting>
        <x14:conditionalFormatting xmlns:xm="http://schemas.microsoft.com/office/excel/2006/main">
          <x14:cfRule type="expression" priority="248" id="{ED4B3812-5D11-4497-B877-718FD3FCF965}">
            <xm:f>NOT(Projektgrundlagen!$I$22)</xm:f>
            <x14:dxf>
              <font>
                <strike/>
                <color theme="0" tint="-0.14996795556505021"/>
              </font>
              <fill>
                <patternFill>
                  <bgColor theme="0"/>
                </patternFill>
              </fill>
            </x14:dxf>
          </x14:cfRule>
          <xm:sqref>C105:E105 G105:K105</xm:sqref>
        </x14:conditionalFormatting>
        <x14:conditionalFormatting xmlns:xm="http://schemas.microsoft.com/office/excel/2006/main">
          <x14:cfRule type="expression" priority="212" id="{C31E6D27-D2DE-44B5-81BB-38CFF927DE3C}">
            <xm:f>NOT(Projektgrundlagen!$I$22)</xm:f>
            <x14:dxf>
              <font>
                <strike/>
                <color theme="0" tint="-0.14996795556505021"/>
              </font>
              <fill>
                <patternFill>
                  <bgColor theme="0"/>
                </patternFill>
              </fill>
            </x14:dxf>
          </x14:cfRule>
          <xm:sqref>C110:E110 G110:K110</xm:sqref>
        </x14:conditionalFormatting>
        <x14:conditionalFormatting xmlns:xm="http://schemas.microsoft.com/office/excel/2006/main">
          <x14:cfRule type="expression" priority="194" id="{A1BB630D-AE48-42F4-B6B5-0C7D79700270}">
            <xm:f>NOT(Projektgrundlagen!$I$22)</xm:f>
            <x14:dxf>
              <font>
                <strike/>
                <color theme="0" tint="-0.14996795556505021"/>
              </font>
              <fill>
                <patternFill>
                  <bgColor theme="0"/>
                </patternFill>
              </fill>
            </x14:dxf>
          </x14:cfRule>
          <xm:sqref>C112:E112 G112:K112</xm:sqref>
        </x14:conditionalFormatting>
        <x14:conditionalFormatting xmlns:xm="http://schemas.microsoft.com/office/excel/2006/main">
          <x14:cfRule type="expression" priority="158" id="{52C34F1A-32B2-46EB-B4D1-0C46DAB855B5}">
            <xm:f>NOT(Projektgrundlagen!$I$22)</xm:f>
            <x14:dxf>
              <font>
                <strike/>
                <color theme="0" tint="-0.14996795556505021"/>
              </font>
              <fill>
                <patternFill>
                  <bgColor theme="0"/>
                </patternFill>
              </fill>
            </x14:dxf>
          </x14:cfRule>
          <xm:sqref>C117:E117 G117:K117</xm:sqref>
        </x14:conditionalFormatting>
        <x14:conditionalFormatting xmlns:xm="http://schemas.microsoft.com/office/excel/2006/main">
          <x14:cfRule type="expression" priority="140" id="{3520E450-21A6-4374-A3D6-A4C1CF798618}">
            <xm:f>NOT(Projektgrundlagen!$I$22)</xm:f>
            <x14:dxf>
              <font>
                <strike/>
                <color theme="0" tint="-0.14996795556505021"/>
              </font>
              <fill>
                <patternFill>
                  <bgColor theme="0"/>
                </patternFill>
              </fill>
            </x14:dxf>
          </x14:cfRule>
          <xm:sqref>C119:E119 G119:K119</xm:sqref>
        </x14:conditionalFormatting>
        <x14:conditionalFormatting xmlns:xm="http://schemas.microsoft.com/office/excel/2006/main">
          <x14:cfRule type="expression" priority="1021" id="{CB84A43C-B9E9-4F04-8C90-F840B14E4D84}">
            <xm:f>NOT(Projektgrundlagen!$I$25)</xm:f>
            <x14:dxf>
              <font>
                <strike/>
                <color theme="0" tint="-0.14996795556505021"/>
              </font>
              <fill>
                <patternFill>
                  <bgColor theme="0"/>
                </patternFill>
              </fill>
            </x14:dxf>
          </x14:cfRule>
          <xm:sqref>F17:F24 F26 B16:C16</xm:sqref>
        </x14:conditionalFormatting>
        <x14:conditionalFormatting xmlns:xm="http://schemas.microsoft.com/office/excel/2006/main">
          <x14:cfRule type="expression" priority="693" id="{AC5698CD-7C9B-412B-BC21-E9A1F1F6341C}">
            <xm:f>NOT(Projektgrundlagen!$I$25)</xm:f>
            <x14:dxf>
              <font>
                <strike/>
                <color theme="0" tint="-0.14996795556505021"/>
              </font>
              <fill>
                <patternFill>
                  <bgColor theme="0"/>
                </patternFill>
              </fill>
            </x14:dxf>
          </x14:cfRule>
          <xm:sqref>F29:F48</xm:sqref>
        </x14:conditionalFormatting>
        <x14:conditionalFormatting xmlns:xm="http://schemas.microsoft.com/office/excel/2006/main">
          <x14:cfRule type="expression" priority="1121" id="{3B8DE357-A3F6-4AE7-9D87-E48FB6793C47}">
            <xm:f>NOT(Projektgrundlagen!$I$25)</xm:f>
            <x14:dxf>
              <font>
                <strike/>
                <color theme="0" tint="-0.14996795556505021"/>
              </font>
              <fill>
                <patternFill>
                  <bgColor theme="0"/>
                </patternFill>
              </fill>
            </x14:dxf>
          </x14:cfRule>
          <xm:sqref>F52:F66 B14:C14</xm:sqref>
        </x14:conditionalFormatting>
        <x14:conditionalFormatting xmlns:xm="http://schemas.microsoft.com/office/excel/2006/main">
          <x14:cfRule type="expression" priority="423" id="{64311E40-62B5-42F2-B5EA-B33A6719C22F}">
            <xm:f>NOT(Projektgrundlagen!$I$25)</xm:f>
            <x14:dxf>
              <font>
                <strike/>
                <color theme="0" tint="-0.14996795556505021"/>
              </font>
              <fill>
                <patternFill>
                  <bgColor theme="0"/>
                </patternFill>
              </fill>
            </x14:dxf>
          </x14:cfRule>
          <xm:sqref>F70:F77</xm:sqref>
        </x14:conditionalFormatting>
        <x14:conditionalFormatting xmlns:xm="http://schemas.microsoft.com/office/excel/2006/main">
          <x14:cfRule type="expression" priority="10" id="{F577845C-1B13-4068-80A9-29ED93D1F598}">
            <xm:f>NOT(Projektgrundlagen!$I$25)</xm:f>
            <x14:dxf>
              <font>
                <strike/>
                <color theme="0" tint="-0.14996795556505021"/>
              </font>
              <fill>
                <patternFill>
                  <bgColor theme="0"/>
                </patternFill>
              </fill>
            </x14:dxf>
          </x14:cfRule>
          <xm:sqref>F78</xm:sqref>
        </x14:conditionalFormatting>
        <x14:conditionalFormatting xmlns:xm="http://schemas.microsoft.com/office/excel/2006/main">
          <x14:cfRule type="expression" priority="1" id="{45928C70-6D92-4D70-BEE4-7D1D8AB8C2B1}">
            <xm:f>NOT(Projektgrundlagen!$I$25)</xm:f>
            <x14:dxf>
              <font>
                <strike/>
                <color theme="0" tint="-0.14996795556505021"/>
              </font>
              <fill>
                <patternFill>
                  <bgColor theme="0"/>
                </patternFill>
              </fill>
            </x14:dxf>
          </x14:cfRule>
          <xm:sqref>F82:F91</xm:sqref>
        </x14:conditionalFormatting>
        <x14:conditionalFormatting xmlns:xm="http://schemas.microsoft.com/office/excel/2006/main">
          <x14:cfRule type="expression" priority="297" id="{016EECD5-46F5-48B8-B249-6DB3CAE0ED46}">
            <xm:f>NOT(Projektgrundlagen!$I$25)</xm:f>
            <x14:dxf>
              <font>
                <strike/>
                <color theme="0" tint="-0.14996795556505021"/>
              </font>
              <fill>
                <patternFill>
                  <bgColor theme="0"/>
                </patternFill>
              </fill>
            </x14:dxf>
          </x14:cfRule>
          <xm:sqref>F95:F98</xm:sqref>
        </x14:conditionalFormatting>
        <x14:conditionalFormatting xmlns:xm="http://schemas.microsoft.com/office/excel/2006/main">
          <x14:cfRule type="expression" priority="243" id="{C860BCE8-3B14-466E-B062-DE1D74ADCC60}">
            <xm:f>NOT(Projektgrundlagen!$I$25)</xm:f>
            <x14:dxf>
              <font>
                <strike/>
                <color theme="0" tint="-0.14996795556505021"/>
              </font>
              <fill>
                <patternFill>
                  <bgColor theme="0"/>
                </patternFill>
              </fill>
            </x14:dxf>
          </x14:cfRule>
          <xm:sqref>F102:F105</xm:sqref>
        </x14:conditionalFormatting>
        <x14:conditionalFormatting xmlns:xm="http://schemas.microsoft.com/office/excel/2006/main">
          <x14:cfRule type="expression" priority="189" id="{66B198FE-1690-4765-8D0A-66BAE23A2BED}">
            <xm:f>NOT(Projektgrundlagen!$I$25)</xm:f>
            <x14:dxf>
              <font>
                <strike/>
                <color theme="0" tint="-0.14996795556505021"/>
              </font>
              <fill>
                <patternFill>
                  <bgColor theme="0"/>
                </patternFill>
              </fill>
            </x14:dxf>
          </x14:cfRule>
          <xm:sqref>F109:F112</xm:sqref>
        </x14:conditionalFormatting>
        <x14:conditionalFormatting xmlns:xm="http://schemas.microsoft.com/office/excel/2006/main">
          <x14:cfRule type="expression" priority="135" id="{704B72F0-A798-4DA5-B08B-7794083E664E}">
            <xm:f>NOT(Projektgrundlagen!$I$25)</xm:f>
            <x14:dxf>
              <font>
                <strike/>
                <color theme="0" tint="-0.14996795556505021"/>
              </font>
              <fill>
                <patternFill>
                  <bgColor theme="0"/>
                </patternFill>
              </fill>
            </x14:dxf>
          </x14:cfRule>
          <xm:sqref>F116:F119</xm:sqref>
        </x14:conditionalFormatting>
        <x14:conditionalFormatting xmlns:xm="http://schemas.microsoft.com/office/excel/2006/main">
          <x14:cfRule type="expression" priority="94" id="{71B77851-79C6-4AAA-8D48-72EE80ACCBBB}">
            <xm:f>NOT(Projektgrundlagen!$I$22)</xm:f>
            <x14:dxf>
              <font>
                <strike/>
                <color theme="0" tint="-0.14996795556505021"/>
              </font>
              <fill>
                <patternFill>
                  <bgColor theme="0"/>
                </patternFill>
              </fill>
            </x14:dxf>
          </x14:cfRule>
          <xm:sqref>G80:K80</xm:sqref>
        </x14:conditionalFormatting>
        <x14:conditionalFormatting xmlns:xm="http://schemas.microsoft.com/office/excel/2006/main">
          <x14:cfRule type="expression" priority="1673" id="{29800242-5B47-4092-831C-6107017D335D}">
            <xm:f>NOT(Projektgrundlagen!$I$25)</xm:f>
            <x14:dxf>
              <font>
                <strike/>
                <color theme="0" tint="-0.14996795556505021"/>
              </font>
              <fill>
                <patternFill>
                  <bgColor theme="0"/>
                </patternFill>
              </fill>
            </x14:dxf>
          </x14:cfRule>
          <xm:sqref>H14:I14</xm:sqref>
        </x14:conditionalFormatting>
        <x14:conditionalFormatting xmlns:xm="http://schemas.microsoft.com/office/excel/2006/main">
          <x14:cfRule type="expression" priority="1023" id="{21A422F4-B8D3-4511-821E-D86EADB18731}">
            <xm:f>NOT(Projektgrundlagen!$I$25)</xm:f>
            <x14:dxf>
              <font>
                <strike/>
                <color theme="0" tint="-0.14996795556505021"/>
              </font>
              <fill>
                <patternFill>
                  <bgColor theme="0"/>
                </patternFill>
              </fill>
            </x14:dxf>
          </x14:cfRule>
          <xm:sqref>H16:I16</xm:sqref>
        </x14:conditionalFormatting>
        <x14:conditionalFormatting xmlns:xm="http://schemas.microsoft.com/office/excel/2006/main">
          <x14:cfRule type="expression" priority="1005" id="{99DBB587-D7BA-42BC-979E-14E82CA3E2A0}">
            <xm:f>NOT(Projektgrundlagen!$I$25)</xm:f>
            <x14:dxf>
              <font>
                <strike/>
                <color theme="0" tint="-0.14996795556505021"/>
              </font>
              <fill>
                <patternFill>
                  <bgColor theme="0"/>
                </patternFill>
              </fill>
            </x14:dxf>
          </x14:cfRule>
          <xm:sqref>H18:I18</xm:sqref>
        </x14:conditionalFormatting>
        <x14:conditionalFormatting xmlns:xm="http://schemas.microsoft.com/office/excel/2006/main">
          <x14:cfRule type="expression" priority="987" id="{D334D651-16CB-4263-8ED2-79DDC259B114}">
            <xm:f>NOT(Projektgrundlagen!$I$25)</xm:f>
            <x14:dxf>
              <font>
                <strike/>
                <color theme="0" tint="-0.14996795556505021"/>
              </font>
              <fill>
                <patternFill>
                  <bgColor theme="0"/>
                </patternFill>
              </fill>
            </x14:dxf>
          </x14:cfRule>
          <xm:sqref>H20:I20</xm:sqref>
        </x14:conditionalFormatting>
        <x14:conditionalFormatting xmlns:xm="http://schemas.microsoft.com/office/excel/2006/main">
          <x14:cfRule type="expression" priority="969" id="{AB4D3DA9-5F7C-4F10-97D4-8AB705ED20F2}">
            <xm:f>NOT(Projektgrundlagen!$I$25)</xm:f>
            <x14:dxf>
              <font>
                <strike/>
                <color theme="0" tint="-0.14996795556505021"/>
              </font>
              <fill>
                <patternFill>
                  <bgColor theme="0"/>
                </patternFill>
              </fill>
            </x14:dxf>
          </x14:cfRule>
          <xm:sqref>H22:I22</xm:sqref>
        </x14:conditionalFormatting>
        <x14:conditionalFormatting xmlns:xm="http://schemas.microsoft.com/office/excel/2006/main">
          <x14:cfRule type="expression" priority="951" id="{1A172614-8888-48ED-8256-531F0E7516B1}">
            <xm:f>NOT(Projektgrundlagen!$I$25)</xm:f>
            <x14:dxf>
              <font>
                <strike/>
                <color theme="0" tint="-0.14996795556505021"/>
              </font>
              <fill>
                <patternFill>
                  <bgColor theme="0"/>
                </patternFill>
              </fill>
            </x14:dxf>
          </x14:cfRule>
          <xm:sqref>H24:I24</xm:sqref>
        </x14:conditionalFormatting>
        <x14:conditionalFormatting xmlns:xm="http://schemas.microsoft.com/office/excel/2006/main">
          <x14:cfRule type="expression" priority="861" id="{BFC4DDD1-A30D-41B3-BD3F-7E22F21C4A59}">
            <xm:f>NOT(Projektgrundlagen!$I$25)</xm:f>
            <x14:dxf>
              <font>
                <strike/>
                <color theme="0" tint="-0.14996795556505021"/>
              </font>
              <fill>
                <patternFill>
                  <bgColor theme="0"/>
                </patternFill>
              </fill>
            </x14:dxf>
          </x14:cfRule>
          <xm:sqref>H29:I29</xm:sqref>
        </x14:conditionalFormatting>
        <x14:conditionalFormatting xmlns:xm="http://schemas.microsoft.com/office/excel/2006/main">
          <x14:cfRule type="expression" priority="843" id="{A38E76CA-A4A1-4289-806B-CD8CE9A72DD2}">
            <xm:f>NOT(Projektgrundlagen!$I$25)</xm:f>
            <x14:dxf>
              <font>
                <strike/>
                <color theme="0" tint="-0.14996795556505021"/>
              </font>
              <fill>
                <patternFill>
                  <bgColor theme="0"/>
                </patternFill>
              </fill>
            </x14:dxf>
          </x14:cfRule>
          <xm:sqref>H31:I31</xm:sqref>
        </x14:conditionalFormatting>
        <x14:conditionalFormatting xmlns:xm="http://schemas.microsoft.com/office/excel/2006/main">
          <x14:cfRule type="expression" priority="825" id="{AEE0392E-7785-472B-8EA3-ECEAD9330709}">
            <xm:f>NOT(Projektgrundlagen!$I$25)</xm:f>
            <x14:dxf>
              <font>
                <strike/>
                <color theme="0" tint="-0.14996795556505021"/>
              </font>
              <fill>
                <patternFill>
                  <bgColor theme="0"/>
                </patternFill>
              </fill>
            </x14:dxf>
          </x14:cfRule>
          <xm:sqref>H33:I33</xm:sqref>
        </x14:conditionalFormatting>
        <x14:conditionalFormatting xmlns:xm="http://schemas.microsoft.com/office/excel/2006/main">
          <x14:cfRule type="expression" priority="807" id="{30F6E97F-F4EE-4DDD-8DAB-7A10AACE9259}">
            <xm:f>NOT(Projektgrundlagen!$I$25)</xm:f>
            <x14:dxf>
              <font>
                <strike/>
                <color theme="0" tint="-0.14996795556505021"/>
              </font>
              <fill>
                <patternFill>
                  <bgColor theme="0"/>
                </patternFill>
              </fill>
            </x14:dxf>
          </x14:cfRule>
          <xm:sqref>H35:I35</xm:sqref>
        </x14:conditionalFormatting>
        <x14:conditionalFormatting xmlns:xm="http://schemas.microsoft.com/office/excel/2006/main">
          <x14:cfRule type="expression" priority="789" id="{DF8EF4CD-D227-486C-AB4B-E87EAA845054}">
            <xm:f>NOT(Projektgrundlagen!$I$25)</xm:f>
            <x14:dxf>
              <font>
                <strike/>
                <color theme="0" tint="-0.14996795556505021"/>
              </font>
              <fill>
                <patternFill>
                  <bgColor theme="0"/>
                </patternFill>
              </fill>
            </x14:dxf>
          </x14:cfRule>
          <xm:sqref>H37:I37</xm:sqref>
        </x14:conditionalFormatting>
        <x14:conditionalFormatting xmlns:xm="http://schemas.microsoft.com/office/excel/2006/main">
          <x14:cfRule type="expression" priority="771" id="{5BBC0257-8CDB-4FBF-88F1-CB9B8CAC98E6}">
            <xm:f>NOT(Projektgrundlagen!$I$25)</xm:f>
            <x14:dxf>
              <font>
                <strike/>
                <color theme="0" tint="-0.14996795556505021"/>
              </font>
              <fill>
                <patternFill>
                  <bgColor theme="0"/>
                </patternFill>
              </fill>
            </x14:dxf>
          </x14:cfRule>
          <xm:sqref>H39:I39</xm:sqref>
        </x14:conditionalFormatting>
        <x14:conditionalFormatting xmlns:xm="http://schemas.microsoft.com/office/excel/2006/main">
          <x14:cfRule type="expression" priority="753" id="{CAE8B8D2-17B8-49BD-AA2A-C4BEAC4E4924}">
            <xm:f>NOT(Projektgrundlagen!$I$25)</xm:f>
            <x14:dxf>
              <font>
                <strike/>
                <color theme="0" tint="-0.14996795556505021"/>
              </font>
              <fill>
                <patternFill>
                  <bgColor theme="0"/>
                </patternFill>
              </fill>
            </x14:dxf>
          </x14:cfRule>
          <xm:sqref>H41:I41</xm:sqref>
        </x14:conditionalFormatting>
        <x14:conditionalFormatting xmlns:xm="http://schemas.microsoft.com/office/excel/2006/main">
          <x14:cfRule type="expression" priority="735" id="{BF66880A-7BF3-45DA-BDAF-2300F4CC9DA1}">
            <xm:f>NOT(Projektgrundlagen!$I$25)</xm:f>
            <x14:dxf>
              <font>
                <strike/>
                <color theme="0" tint="-0.14996795556505021"/>
              </font>
              <fill>
                <patternFill>
                  <bgColor theme="0"/>
                </patternFill>
              </fill>
            </x14:dxf>
          </x14:cfRule>
          <xm:sqref>H43:I43</xm:sqref>
        </x14:conditionalFormatting>
        <x14:conditionalFormatting xmlns:xm="http://schemas.microsoft.com/office/excel/2006/main">
          <x14:cfRule type="expression" priority="717" id="{515F9F31-59F9-469C-83EF-45F642CA67BA}">
            <xm:f>NOT(Projektgrundlagen!$I$25)</xm:f>
            <x14:dxf>
              <font>
                <strike/>
                <color theme="0" tint="-0.14996795556505021"/>
              </font>
              <fill>
                <patternFill>
                  <bgColor theme="0"/>
                </patternFill>
              </fill>
            </x14:dxf>
          </x14:cfRule>
          <xm:sqref>H45:I45</xm:sqref>
        </x14:conditionalFormatting>
        <x14:conditionalFormatting xmlns:xm="http://schemas.microsoft.com/office/excel/2006/main">
          <x14:cfRule type="expression" priority="699" id="{B5DA8683-5FF5-4E35-8361-82FC58DE3D5C}">
            <xm:f>NOT(Projektgrundlagen!$I$25)</xm:f>
            <x14:dxf>
              <font>
                <strike/>
                <color theme="0" tint="-0.14996795556505021"/>
              </font>
              <fill>
                <patternFill>
                  <bgColor theme="0"/>
                </patternFill>
              </fill>
            </x14:dxf>
          </x14:cfRule>
          <xm:sqref>H47:I47</xm:sqref>
        </x14:conditionalFormatting>
        <x14:conditionalFormatting xmlns:xm="http://schemas.microsoft.com/office/excel/2006/main">
          <x14:cfRule type="expression" priority="681" id="{AB8DAA53-E1B6-409F-9773-3787FC43E7EA}">
            <xm:f>NOT(Projektgrundlagen!$I$25)</xm:f>
            <x14:dxf>
              <font>
                <strike/>
                <color theme="0" tint="-0.14996795556505021"/>
              </font>
              <fill>
                <patternFill>
                  <bgColor theme="0"/>
                </patternFill>
              </fill>
            </x14:dxf>
          </x14:cfRule>
          <xm:sqref>H52:I52</xm:sqref>
        </x14:conditionalFormatting>
        <x14:conditionalFormatting xmlns:xm="http://schemas.microsoft.com/office/excel/2006/main">
          <x14:cfRule type="expression" priority="663" id="{FB6C3A6D-CD94-4671-976B-5ADC620E1B96}">
            <xm:f>NOT(Projektgrundlagen!$I$25)</xm:f>
            <x14:dxf>
              <font>
                <strike/>
                <color theme="0" tint="-0.14996795556505021"/>
              </font>
              <fill>
                <patternFill>
                  <bgColor theme="0"/>
                </patternFill>
              </fill>
            </x14:dxf>
          </x14:cfRule>
          <xm:sqref>H54:I54</xm:sqref>
        </x14:conditionalFormatting>
        <x14:conditionalFormatting xmlns:xm="http://schemas.microsoft.com/office/excel/2006/main">
          <x14:cfRule type="expression" priority="645" id="{3F484AA0-D167-462B-B990-3CED08A79C16}">
            <xm:f>NOT(Projektgrundlagen!$I$25)</xm:f>
            <x14:dxf>
              <font>
                <strike/>
                <color theme="0" tint="-0.14996795556505021"/>
              </font>
              <fill>
                <patternFill>
                  <bgColor theme="0"/>
                </patternFill>
              </fill>
            </x14:dxf>
          </x14:cfRule>
          <xm:sqref>H56:I56</xm:sqref>
        </x14:conditionalFormatting>
        <x14:conditionalFormatting xmlns:xm="http://schemas.microsoft.com/office/excel/2006/main">
          <x14:cfRule type="expression" priority="627" id="{EADBEF3C-C606-43CA-8D89-6ABD48EB1B56}">
            <xm:f>NOT(Projektgrundlagen!$I$25)</xm:f>
            <x14:dxf>
              <font>
                <strike/>
                <color theme="0" tint="-0.14996795556505021"/>
              </font>
              <fill>
                <patternFill>
                  <bgColor theme="0"/>
                </patternFill>
              </fill>
            </x14:dxf>
          </x14:cfRule>
          <xm:sqref>H58:I58</xm:sqref>
        </x14:conditionalFormatting>
        <x14:conditionalFormatting xmlns:xm="http://schemas.microsoft.com/office/excel/2006/main">
          <x14:cfRule type="expression" priority="609" id="{33FC3BC9-B25C-41C8-936D-E9B825A5C53B}">
            <xm:f>NOT(Projektgrundlagen!$I$25)</xm:f>
            <x14:dxf>
              <font>
                <strike/>
                <color theme="0" tint="-0.14996795556505021"/>
              </font>
              <fill>
                <patternFill>
                  <bgColor theme="0"/>
                </patternFill>
              </fill>
            </x14:dxf>
          </x14:cfRule>
          <xm:sqref>H60:I60</xm:sqref>
        </x14:conditionalFormatting>
        <x14:conditionalFormatting xmlns:xm="http://schemas.microsoft.com/office/excel/2006/main">
          <x14:cfRule type="expression" priority="591" id="{954E6BF1-C90C-43C2-BAC2-5915BA27BC88}">
            <xm:f>NOT(Projektgrundlagen!$I$25)</xm:f>
            <x14:dxf>
              <font>
                <strike/>
                <color theme="0" tint="-0.14996795556505021"/>
              </font>
              <fill>
                <patternFill>
                  <bgColor theme="0"/>
                </patternFill>
              </fill>
            </x14:dxf>
          </x14:cfRule>
          <xm:sqref>H62:I62</xm:sqref>
        </x14:conditionalFormatting>
        <x14:conditionalFormatting xmlns:xm="http://schemas.microsoft.com/office/excel/2006/main">
          <x14:cfRule type="expression" priority="573" id="{1884C131-F1B8-4884-82B1-37E99E434BD1}">
            <xm:f>NOT(Projektgrundlagen!$I$25)</xm:f>
            <x14:dxf>
              <font>
                <strike/>
                <color theme="0" tint="-0.14996795556505021"/>
              </font>
              <fill>
                <patternFill>
                  <bgColor theme="0"/>
                </patternFill>
              </fill>
            </x14:dxf>
          </x14:cfRule>
          <xm:sqref>H64:I64</xm:sqref>
        </x14:conditionalFormatting>
        <x14:conditionalFormatting xmlns:xm="http://schemas.microsoft.com/office/excel/2006/main">
          <x14:cfRule type="expression" priority="501" id="{883297C8-B17B-446A-A89B-4887F9222153}">
            <xm:f>NOT(Projektgrundlagen!$I$25)</xm:f>
            <x14:dxf>
              <font>
                <strike/>
                <color theme="0" tint="-0.14996795556505021"/>
              </font>
              <fill>
                <patternFill>
                  <bgColor theme="0"/>
                </patternFill>
              </fill>
            </x14:dxf>
          </x14:cfRule>
          <xm:sqref>H70:I70</xm:sqref>
        </x14:conditionalFormatting>
        <x14:conditionalFormatting xmlns:xm="http://schemas.microsoft.com/office/excel/2006/main">
          <x14:cfRule type="expression" priority="27" id="{8E28A9D2-B445-4F41-93A0-70BD8294A9D4}">
            <xm:f>NOT(Projektgrundlagen!$I$25)</xm:f>
            <x14:dxf>
              <font>
                <strike/>
                <color theme="0" tint="-0.14996795556505021"/>
              </font>
              <fill>
                <patternFill>
                  <bgColor theme="0"/>
                </patternFill>
              </fill>
            </x14:dxf>
          </x14:cfRule>
          <xm:sqref>H72:I72</xm:sqref>
        </x14:conditionalFormatting>
        <x14:conditionalFormatting xmlns:xm="http://schemas.microsoft.com/office/excel/2006/main">
          <x14:cfRule type="expression" priority="21" id="{07668858-DF00-4FF3-B620-60A11AC4321D}">
            <xm:f>NOT(Projektgrundlagen!$I$25)</xm:f>
            <x14:dxf>
              <font>
                <strike/>
                <color theme="0" tint="-0.14996795556505021"/>
              </font>
              <fill>
                <patternFill>
                  <bgColor theme="0"/>
                </patternFill>
              </fill>
            </x14:dxf>
          </x14:cfRule>
          <xm:sqref>H74:I74</xm:sqref>
        </x14:conditionalFormatting>
        <x14:conditionalFormatting xmlns:xm="http://schemas.microsoft.com/office/excel/2006/main">
          <x14:cfRule type="expression" priority="32" id="{6EE874E4-57A5-4841-ADC8-8F80E22FABAA}">
            <xm:f>NOT(Projektgrundlagen!$I$25)</xm:f>
            <x14:dxf>
              <font>
                <strike/>
                <color theme="0" tint="-0.14996795556505021"/>
              </font>
              <fill>
                <patternFill>
                  <bgColor theme="0"/>
                </patternFill>
              </fill>
            </x14:dxf>
          </x14:cfRule>
          <xm:sqref>H76:I76</xm:sqref>
        </x14:conditionalFormatting>
        <x14:conditionalFormatting xmlns:xm="http://schemas.microsoft.com/office/excel/2006/main">
          <x14:cfRule type="expression" priority="4" id="{C8CE5391-8D53-4A3D-B21A-8678F6A6D992}">
            <xm:f>NOT(Projektgrundlagen!$I$25)</xm:f>
            <x14:dxf>
              <font>
                <strike/>
                <color theme="0" tint="-0.14996795556505021"/>
              </font>
              <fill>
                <patternFill>
                  <bgColor theme="0"/>
                </patternFill>
              </fill>
            </x14:dxf>
          </x14:cfRule>
          <xm:sqref>H78:I78</xm:sqref>
        </x14:conditionalFormatting>
        <x14:conditionalFormatting xmlns:xm="http://schemas.microsoft.com/office/excel/2006/main">
          <x14:cfRule type="expression" priority="64" id="{27F39648-2837-4220-B85E-C5E5CAF3A134}">
            <xm:f>NOT(Projektgrundlagen!$I$25)</xm:f>
            <x14:dxf>
              <font>
                <strike/>
                <color theme="0" tint="-0.14996795556505021"/>
              </font>
              <fill>
                <patternFill>
                  <bgColor theme="0"/>
                </patternFill>
              </fill>
            </x14:dxf>
          </x14:cfRule>
          <xm:sqref>H82:I82</xm:sqref>
        </x14:conditionalFormatting>
        <x14:conditionalFormatting xmlns:xm="http://schemas.microsoft.com/office/excel/2006/main">
          <x14:cfRule type="expression" priority="76" id="{D389FE81-8746-4620-BF30-9249E955C408}">
            <xm:f>NOT(Projektgrundlagen!$I$25)</xm:f>
            <x14:dxf>
              <font>
                <strike/>
                <color theme="0" tint="-0.14996795556505021"/>
              </font>
              <fill>
                <patternFill>
                  <bgColor theme="0"/>
                </patternFill>
              </fill>
            </x14:dxf>
          </x14:cfRule>
          <xm:sqref>H84:I84</xm:sqref>
        </x14:conditionalFormatting>
        <x14:conditionalFormatting xmlns:xm="http://schemas.microsoft.com/office/excel/2006/main">
          <x14:cfRule type="expression" priority="375" id="{AA736ECC-AA95-4D7F-A1DC-B41755BA1A32}">
            <xm:f>NOT(Projektgrundlagen!$I$25)</xm:f>
            <x14:dxf>
              <font>
                <strike/>
                <color theme="0" tint="-0.14996795556505021"/>
              </font>
              <fill>
                <patternFill>
                  <bgColor theme="0"/>
                </patternFill>
              </fill>
            </x14:dxf>
          </x14:cfRule>
          <xm:sqref>H86:I86</xm:sqref>
        </x14:conditionalFormatting>
        <x14:conditionalFormatting xmlns:xm="http://schemas.microsoft.com/office/excel/2006/main">
          <x14:cfRule type="expression" priority="357" id="{2BAB4BFC-4FFD-4F18-B485-DBF5291DB257}">
            <xm:f>NOT(Projektgrundlagen!$I$25)</xm:f>
            <x14:dxf>
              <font>
                <strike/>
                <color theme="0" tint="-0.14996795556505021"/>
              </font>
              <fill>
                <patternFill>
                  <bgColor theme="0"/>
                </patternFill>
              </fill>
            </x14:dxf>
          </x14:cfRule>
          <xm:sqref>H88:I88</xm:sqref>
        </x14:conditionalFormatting>
        <x14:conditionalFormatting xmlns:xm="http://schemas.microsoft.com/office/excel/2006/main">
          <x14:cfRule type="expression" priority="339" id="{EE404920-1FD8-4EC1-BA46-1AAC9032AE97}">
            <xm:f>NOT(Projektgrundlagen!$I$25)</xm:f>
            <x14:dxf>
              <font>
                <strike/>
                <color theme="0" tint="-0.14996795556505021"/>
              </font>
              <fill>
                <patternFill>
                  <bgColor theme="0"/>
                </patternFill>
              </fill>
            </x14:dxf>
          </x14:cfRule>
          <xm:sqref>H90:I90</xm:sqref>
        </x14:conditionalFormatting>
        <x14:conditionalFormatting xmlns:xm="http://schemas.microsoft.com/office/excel/2006/main">
          <x14:cfRule type="expression" priority="321" id="{0A38ABB3-17EA-4F4E-99D6-D85613225065}">
            <xm:f>NOT(Projektgrundlagen!$I$25)</xm:f>
            <x14:dxf>
              <font>
                <strike/>
                <color theme="0" tint="-0.14996795556505021"/>
              </font>
              <fill>
                <patternFill>
                  <bgColor theme="0"/>
                </patternFill>
              </fill>
            </x14:dxf>
          </x14:cfRule>
          <xm:sqref>H95:I95</xm:sqref>
        </x14:conditionalFormatting>
        <x14:conditionalFormatting xmlns:xm="http://schemas.microsoft.com/office/excel/2006/main">
          <x14:cfRule type="expression" priority="303" id="{D30BA00A-6760-482A-B7F8-490D9EA1489C}">
            <xm:f>NOT(Projektgrundlagen!$I$25)</xm:f>
            <x14:dxf>
              <font>
                <strike/>
                <color theme="0" tint="-0.14996795556505021"/>
              </font>
              <fill>
                <patternFill>
                  <bgColor theme="0"/>
                </patternFill>
              </fill>
            </x14:dxf>
          </x14:cfRule>
          <xm:sqref>H97:I97</xm:sqref>
        </x14:conditionalFormatting>
        <x14:conditionalFormatting xmlns:xm="http://schemas.microsoft.com/office/excel/2006/main">
          <x14:cfRule type="expression" priority="267" id="{F2220450-44D5-49B8-9B95-8F95589E6868}">
            <xm:f>NOT(Projektgrundlagen!$I$25)</xm:f>
            <x14:dxf>
              <font>
                <strike/>
                <color theme="0" tint="-0.14996795556505021"/>
              </font>
              <fill>
                <patternFill>
                  <bgColor theme="0"/>
                </patternFill>
              </fill>
            </x14:dxf>
          </x14:cfRule>
          <xm:sqref>H102:I102</xm:sqref>
        </x14:conditionalFormatting>
        <x14:conditionalFormatting xmlns:xm="http://schemas.microsoft.com/office/excel/2006/main">
          <x14:cfRule type="expression" priority="249" id="{09D91F7E-80A9-409F-845E-EF1E63F565E5}">
            <xm:f>NOT(Projektgrundlagen!$I$25)</xm:f>
            <x14:dxf>
              <font>
                <strike/>
                <color theme="0" tint="-0.14996795556505021"/>
              </font>
              <fill>
                <patternFill>
                  <bgColor theme="0"/>
                </patternFill>
              </fill>
            </x14:dxf>
          </x14:cfRule>
          <xm:sqref>H104:I104</xm:sqref>
        </x14:conditionalFormatting>
        <x14:conditionalFormatting xmlns:xm="http://schemas.microsoft.com/office/excel/2006/main">
          <x14:cfRule type="expression" priority="213" id="{1E6DB83D-85BE-4D02-A87A-A6B85A13BE85}">
            <xm:f>NOT(Projektgrundlagen!$I$25)</xm:f>
            <x14:dxf>
              <font>
                <strike/>
                <color theme="0" tint="-0.14996795556505021"/>
              </font>
              <fill>
                <patternFill>
                  <bgColor theme="0"/>
                </patternFill>
              </fill>
            </x14:dxf>
          </x14:cfRule>
          <xm:sqref>H109:I109</xm:sqref>
        </x14:conditionalFormatting>
        <x14:conditionalFormatting xmlns:xm="http://schemas.microsoft.com/office/excel/2006/main">
          <x14:cfRule type="expression" priority="195" id="{207DD345-0155-413D-BEBF-335DB14238FB}">
            <xm:f>NOT(Projektgrundlagen!$I$25)</xm:f>
            <x14:dxf>
              <font>
                <strike/>
                <color theme="0" tint="-0.14996795556505021"/>
              </font>
              <fill>
                <patternFill>
                  <bgColor theme="0"/>
                </patternFill>
              </fill>
            </x14:dxf>
          </x14:cfRule>
          <xm:sqref>H111:I111</xm:sqref>
        </x14:conditionalFormatting>
        <x14:conditionalFormatting xmlns:xm="http://schemas.microsoft.com/office/excel/2006/main">
          <x14:cfRule type="expression" priority="159" id="{63C0332C-BF80-487D-9CD1-E593D07E7A57}">
            <xm:f>NOT(Projektgrundlagen!$I$25)</xm:f>
            <x14:dxf>
              <font>
                <strike/>
                <color theme="0" tint="-0.14996795556505021"/>
              </font>
              <fill>
                <patternFill>
                  <bgColor theme="0"/>
                </patternFill>
              </fill>
            </x14:dxf>
          </x14:cfRule>
          <xm:sqref>H116:I116</xm:sqref>
        </x14:conditionalFormatting>
        <x14:conditionalFormatting xmlns:xm="http://schemas.microsoft.com/office/excel/2006/main">
          <x14:cfRule type="expression" priority="141" id="{7C4A0BE5-F06A-4C86-8B47-B82DE0526752}">
            <xm:f>NOT(Projektgrundlagen!$I$25)</xm:f>
            <x14:dxf>
              <font>
                <strike/>
                <color theme="0" tint="-0.14996795556505021"/>
              </font>
              <fill>
                <patternFill>
                  <bgColor theme="0"/>
                </patternFill>
              </fill>
            </x14:dxf>
          </x14:cfRule>
          <xm:sqref>H118:I118</xm:sqref>
        </x14:conditionalFormatting>
        <x14:conditionalFormatting xmlns:xm="http://schemas.microsoft.com/office/excel/2006/main">
          <x14:cfRule type="expression" priority="112" id="{69749324-21EE-4D5C-AB38-208CF3EEC2E1}">
            <xm:f>Projektgrundlagen!$I$23</xm:f>
            <x14:dxf>
              <fill>
                <patternFill>
                  <bgColor theme="9" tint="0.79998168889431442"/>
                </patternFill>
              </fill>
            </x14:dxf>
          </x14:cfRule>
          <x14:cfRule type="expression" priority="111" id="{B76BD6BF-3115-4FE4-9693-D416987308AF}">
            <xm:f>Projektgrundlagen!$I$24</xm:f>
            <x14:dxf>
              <fill>
                <patternFill>
                  <bgColor theme="7" tint="0.79998168889431442"/>
                </patternFill>
              </fill>
            </x14:dxf>
          </x14:cfRule>
          <x14:cfRule type="expression" priority="113" id="{C3338300-65A4-4E2E-B15B-5B0228FBB8A3}">
            <xm:f>Projektgrundlagen!$I$22</xm:f>
            <x14:dxf>
              <fill>
                <patternFill>
                  <bgColor theme="6" tint="0.79998168889431442"/>
                </patternFill>
              </fill>
            </x14:dxf>
          </x14:cfRule>
          <xm:sqref>L2:L9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1">
    <tabColor theme="1" tint="0.249977111117893"/>
    <pageSetUpPr fitToPage="1"/>
  </sheetPr>
  <dimension ref="A1:U72"/>
  <sheetViews>
    <sheetView showGridLines="0" tabSelected="1" topLeftCell="A43" zoomScaleNormal="100" zoomScaleSheetLayoutView="100" zoomScalePageLayoutView="118" workbookViewId="0">
      <selection activeCell="H52" activeCellId="7" sqref="I28 I44 I45 I46 H49:I49 H50:I50 H51:I51 H52:I52"/>
    </sheetView>
  </sheetViews>
  <sheetFormatPr baseColWidth="10" defaultColWidth="0" defaultRowHeight="16.8" zeroHeight="1"/>
  <cols>
    <col min="1" max="1" width="5.6640625" style="172" customWidth="1"/>
    <col min="2" max="2" width="4.44140625" style="384" customWidth="1"/>
    <col min="3" max="5" width="3.33203125" style="1" customWidth="1"/>
    <col min="6" max="6" width="22.33203125" style="1" customWidth="1"/>
    <col min="7" max="7" width="10.6640625" style="1" customWidth="1"/>
    <col min="8" max="10" width="19" style="1" customWidth="1"/>
    <col min="11" max="11" width="2.6640625" style="1" customWidth="1"/>
    <col min="12" max="12" width="12.5546875" style="610" hidden="1" customWidth="1"/>
    <col min="13" max="14" width="14.6640625" style="1" hidden="1" customWidth="1"/>
    <col min="15" max="15" width="16.5546875" style="1" hidden="1" customWidth="1"/>
    <col min="16" max="16" width="12.33203125" style="1" hidden="1" customWidth="1"/>
    <col min="17" max="17" width="12.44140625" style="1" hidden="1" customWidth="1"/>
    <col min="18" max="23" width="11.33203125" style="1" hidden="1" customWidth="1"/>
    <col min="24" max="16384" width="11.33203125" style="1" hidden="1"/>
  </cols>
  <sheetData>
    <row r="1" spans="1:21"/>
    <row r="2" spans="1:21" ht="16.5" customHeight="1">
      <c r="B2" s="483" t="str">
        <f>IF(Projektgrundlagen!B2="","",Projektgrundlagen!B2)</f>
        <v>Freiberufliche Dienstleistungen</v>
      </c>
      <c r="C2" s="483"/>
      <c r="D2" s="483"/>
      <c r="E2" s="483"/>
      <c r="F2" s="483"/>
      <c r="G2" s="483"/>
      <c r="H2" s="484"/>
      <c r="I2" s="168" t="str">
        <f>IF(Projektgrundlagen!F2="","",Projektgrundlagen!F2)</f>
        <v>VII.02.4</v>
      </c>
      <c r="J2" s="110" t="s">
        <v>73</v>
      </c>
      <c r="K2" s="542" t="s">
        <v>69</v>
      </c>
      <c r="L2" s="62" t="s">
        <v>26</v>
      </c>
      <c r="P2" s="62" t="s">
        <v>66</v>
      </c>
      <c r="U2" s="62"/>
    </row>
    <row r="3" spans="1:21" ht="33.75" customHeight="1">
      <c r="B3" s="526" t="str">
        <f>IF(Projektgrundlagen!B3="","",Projektgrundlagen!B3)</f>
        <v xml:space="preserve">Besondere Leistungen zur Flächenplanung gem.Anlage 9 HOAI-Freiräumlicher Entwurf </v>
      </c>
      <c r="C3" s="526"/>
      <c r="D3" s="526"/>
      <c r="E3" s="526"/>
      <c r="F3" s="526"/>
      <c r="G3" s="526"/>
      <c r="H3" s="527"/>
      <c r="I3" s="436"/>
      <c r="J3" s="431"/>
      <c r="K3" s="543"/>
      <c r="L3" s="62"/>
      <c r="P3" s="62"/>
      <c r="U3" s="62"/>
    </row>
    <row r="4" spans="1:21" ht="16.5" customHeight="1">
      <c r="B4" s="550" t="s">
        <v>69</v>
      </c>
      <c r="C4" s="550"/>
      <c r="D4" s="550"/>
      <c r="E4" s="550"/>
      <c r="F4" s="550"/>
      <c r="G4" s="550"/>
      <c r="H4" s="551"/>
      <c r="I4" s="151" t="str">
        <f>IF(Projektgrundlagen!F4="","",Projektgrundlagen!F4)</f>
        <v>Vertragsnr.:</v>
      </c>
      <c r="J4" s="155" t="str">
        <f>IF(Projektgrundlagen!G4="","",Projektgrundlagen!G4)</f>
        <v>000.792.717</v>
      </c>
      <c r="K4" s="543"/>
      <c r="P4" s="1" t="str">
        <f ca="1">MID(CELL("dateiname",A2),FIND("]",CELL("dateiname",A2))+1,255)</f>
        <v>E Honorarberechnung</v>
      </c>
    </row>
    <row r="5" spans="1:21" ht="7.5" customHeight="1">
      <c r="B5" s="385"/>
      <c r="C5" s="143"/>
      <c r="D5" s="143"/>
      <c r="E5" s="143"/>
      <c r="F5" s="143"/>
      <c r="G5" s="143"/>
      <c r="H5" s="142"/>
      <c r="I5" s="142"/>
      <c r="J5" s="142"/>
      <c r="K5" s="543"/>
    </row>
    <row r="6" spans="1:21">
      <c r="B6" s="500" t="str">
        <f>IF(Projektgrundlagen!B6="","",Projektgrundlagen!B6)</f>
        <v>Maßnahmennr:</v>
      </c>
      <c r="C6" s="501"/>
      <c r="D6" s="501"/>
      <c r="E6" s="501"/>
      <c r="F6" s="530" t="str">
        <f>IF(Projektgrundlagen!E6="","",Projektgrundlagen!E6)</f>
        <v>B14HA150700001</v>
      </c>
      <c r="G6" s="530"/>
      <c r="H6" s="530"/>
      <c r="I6" s="149" t="str">
        <f>IF(Projektgrundlagen!F6="","",Projektgrundlagen!F6)</f>
        <v>Vergabenr.:</v>
      </c>
      <c r="J6" s="156" t="str">
        <f>IF(Projektgrundlagen!G6="","",Projektgrundlagen!G6)</f>
        <v>26-004187</v>
      </c>
      <c r="K6" s="543"/>
      <c r="P6" s="57"/>
    </row>
    <row r="7" spans="1:21">
      <c r="B7" s="502" t="str">
        <f>IF(Projektgrundlagen!B7="","",Projektgrundlagen!B7)</f>
        <v>Maßnahme:</v>
      </c>
      <c r="C7" s="503"/>
      <c r="D7" s="503"/>
      <c r="E7" s="503"/>
      <c r="F7" s="553" t="str">
        <f>IF(Projektgrundlagen!E7="","",Projektgrundlagen!E7)</f>
        <v>Neubau ASG TUM Campus Taufkirchen / Ottobrunn</v>
      </c>
      <c r="G7" s="553"/>
      <c r="H7" s="553"/>
      <c r="I7" s="553"/>
      <c r="J7" s="554"/>
      <c r="K7" s="543"/>
      <c r="P7" s="57"/>
    </row>
    <row r="8" spans="1:21">
      <c r="B8" s="504"/>
      <c r="C8" s="505"/>
      <c r="D8" s="505"/>
      <c r="E8" s="505"/>
      <c r="F8" s="546" t="str">
        <f>IF(Projektgrundlagen!E8="","",Projektgrundlagen!E8)</f>
        <v/>
      </c>
      <c r="G8" s="546"/>
      <c r="H8" s="546"/>
      <c r="I8" s="546"/>
      <c r="J8" s="547"/>
      <c r="K8" s="543"/>
    </row>
    <row r="9" spans="1:21">
      <c r="B9" s="481" t="s">
        <v>45</v>
      </c>
      <c r="C9" s="482"/>
      <c r="D9" s="482"/>
      <c r="E9" s="482"/>
      <c r="F9" s="548" t="str">
        <f>IF(Projektgrundlagen!E9="","",Projektgrundlagen!E9)</f>
        <v/>
      </c>
      <c r="G9" s="548"/>
      <c r="H9" s="548"/>
      <c r="I9" s="548"/>
      <c r="J9" s="549"/>
      <c r="K9" s="543"/>
      <c r="P9" s="57"/>
    </row>
    <row r="10" spans="1:21">
      <c r="B10" s="386"/>
      <c r="C10" s="131"/>
      <c r="D10" s="131"/>
      <c r="E10" s="131"/>
      <c r="F10" s="146"/>
      <c r="G10" s="146"/>
      <c r="H10" s="146"/>
      <c r="I10" s="146"/>
      <c r="J10" s="146"/>
    </row>
    <row r="11" spans="1:21" s="50" customFormat="1" ht="30" customHeight="1">
      <c r="A11" s="414"/>
      <c r="B11" s="552" t="s">
        <v>69</v>
      </c>
      <c r="C11" s="552"/>
      <c r="D11" s="552"/>
      <c r="E11" s="552"/>
      <c r="F11" s="552"/>
      <c r="G11" s="552" t="str">
        <f>IF(NOT(Projektgrundlagen!I25),"",LOOKUP(TRUE,Projektgrundlagen!I20:I24,Projektgrundlagen!J20:J24))</f>
        <v>Hochbau  Land</v>
      </c>
      <c r="H11" s="552"/>
      <c r="I11" s="185"/>
      <c r="J11" s="185"/>
    </row>
    <row r="12" spans="1:21" ht="15" customHeight="1">
      <c r="A12" s="414"/>
      <c r="B12" s="417" t="s">
        <v>0</v>
      </c>
      <c r="C12" s="188"/>
      <c r="D12" s="107"/>
      <c r="E12" s="107"/>
      <c r="F12" s="186"/>
      <c r="G12" s="187"/>
      <c r="H12" s="188"/>
      <c r="I12" s="190"/>
      <c r="J12" s="189" t="s">
        <v>34</v>
      </c>
      <c r="L12" s="1"/>
    </row>
    <row r="13" spans="1:21" ht="7.5" customHeight="1">
      <c r="A13" s="414"/>
      <c r="B13" s="387"/>
      <c r="C13" s="2"/>
      <c r="D13" s="2"/>
      <c r="E13" s="2"/>
      <c r="F13" s="2"/>
      <c r="G13" s="2"/>
      <c r="H13" s="2"/>
      <c r="I13" s="2"/>
      <c r="J13" s="2"/>
    </row>
    <row r="14" spans="1:21" s="6" customFormat="1" ht="16.5" customHeight="1">
      <c r="A14" s="415"/>
      <c r="B14" s="388"/>
      <c r="C14" s="273" t="s">
        <v>48</v>
      </c>
      <c r="D14" s="274"/>
      <c r="E14" s="274"/>
      <c r="F14" s="274"/>
      <c r="G14" s="274"/>
      <c r="H14" s="274"/>
      <c r="I14" s="275"/>
      <c r="J14" s="638"/>
      <c r="L14" s="14"/>
      <c r="M14" s="14"/>
    </row>
    <row r="15" spans="1:21" s="640" customFormat="1" ht="16.5" customHeight="1">
      <c r="A15" s="639"/>
      <c r="B15" s="437" t="s">
        <v>180</v>
      </c>
      <c r="C15" s="273"/>
      <c r="D15" s="274"/>
      <c r="E15" s="274"/>
      <c r="F15" s="274"/>
      <c r="G15" s="274"/>
      <c r="H15" s="274"/>
      <c r="I15" s="275"/>
      <c r="J15" s="638"/>
      <c r="L15" s="1"/>
    </row>
    <row r="16" spans="1:21" ht="16.5" customHeight="1">
      <c r="A16" s="414"/>
      <c r="B16" s="390">
        <v>3</v>
      </c>
      <c r="C16" s="237" t="s">
        <v>128</v>
      </c>
      <c r="D16" s="231"/>
      <c r="F16" s="231"/>
      <c r="G16" s="231"/>
      <c r="H16" s="231"/>
      <c r="I16" s="169"/>
      <c r="J16" s="262"/>
      <c r="M16" s="641" t="s">
        <v>46</v>
      </c>
      <c r="N16" s="641" t="s">
        <v>47</v>
      </c>
      <c r="O16" s="641"/>
    </row>
    <row r="17" spans="1:17" ht="16.5" customHeight="1">
      <c r="A17" s="411" t="str">
        <f>IF(COUNTIF($L$17:$L$18,TRUE)&lt;&gt;1,"è","")</f>
        <v/>
      </c>
      <c r="B17" s="395" t="s">
        <v>28</v>
      </c>
      <c r="C17" s="93"/>
      <c r="D17" s="544" t="s">
        <v>181</v>
      </c>
      <c r="E17" s="545"/>
      <c r="F17" s="545"/>
      <c r="G17" s="545"/>
      <c r="H17" s="545"/>
      <c r="I17" s="13"/>
      <c r="J17" s="262"/>
      <c r="L17" s="610" t="b">
        <v>1</v>
      </c>
      <c r="M17" s="50" t="b">
        <f>IF(COUNTIF(L17:L18,TRUE)=0,TRUE,FALSE)</f>
        <v>0</v>
      </c>
      <c r="N17" s="50" t="b">
        <f>IF(COUNTIF(L17:L18,TRUE)&gt;1,TRUE,FALSE)</f>
        <v>0</v>
      </c>
    </row>
    <row r="18" spans="1:17" ht="16.5" customHeight="1">
      <c r="A18" s="411" t="str">
        <f>IF(COUNTIF($L$17:$L$18,TRUE)&lt;&gt;1,"è","")</f>
        <v/>
      </c>
      <c r="B18" s="391" t="s">
        <v>127</v>
      </c>
      <c r="C18" s="93"/>
      <c r="D18" s="492" t="s">
        <v>159</v>
      </c>
      <c r="E18" s="493"/>
      <c r="F18" s="493"/>
      <c r="G18" s="493"/>
      <c r="H18" s="493"/>
      <c r="I18" s="271"/>
      <c r="J18" s="265"/>
      <c r="L18" s="610" t="b">
        <v>0</v>
      </c>
      <c r="M18" s="50"/>
      <c r="N18" s="50"/>
      <c r="O18" s="642"/>
      <c r="Q18" s="57"/>
    </row>
    <row r="19" spans="1:17" s="640" customFormat="1" ht="16.5" customHeight="1">
      <c r="A19" s="639"/>
      <c r="B19" s="437" t="s">
        <v>213</v>
      </c>
      <c r="C19" s="273"/>
      <c r="D19" s="274"/>
      <c r="E19" s="274"/>
      <c r="F19" s="274"/>
      <c r="G19" s="274"/>
      <c r="H19" s="274"/>
      <c r="I19" s="275"/>
      <c r="J19" s="638"/>
      <c r="L19" s="1"/>
    </row>
    <row r="20" spans="1:17" ht="17.25" customHeight="1">
      <c r="A20" s="414"/>
      <c r="B20" s="392"/>
      <c r="C20" s="66"/>
      <c r="D20" s="66"/>
      <c r="E20" s="66"/>
      <c r="F20" s="643"/>
      <c r="G20" s="644"/>
      <c r="H20" s="644"/>
      <c r="I20" s="644"/>
      <c r="J20" s="27"/>
      <c r="L20" s="645"/>
    </row>
    <row r="21" spans="1:17" s="6" customFormat="1">
      <c r="A21" s="415"/>
      <c r="B21" s="388"/>
      <c r="C21" s="273" t="s">
        <v>98</v>
      </c>
      <c r="D21" s="274"/>
      <c r="E21" s="274"/>
      <c r="F21" s="274"/>
      <c r="G21" s="274"/>
      <c r="H21" s="274"/>
      <c r="I21" s="275"/>
      <c r="J21" s="638"/>
      <c r="L21" s="646"/>
    </row>
    <row r="22" spans="1:17" ht="16.5" customHeight="1">
      <c r="A22" s="414"/>
      <c r="B22" s="389">
        <v>9</v>
      </c>
      <c r="C22" s="376" t="s">
        <v>182</v>
      </c>
      <c r="D22" s="124"/>
      <c r="E22" s="124"/>
      <c r="F22" s="124"/>
      <c r="G22" s="127"/>
      <c r="H22" s="171" t="s">
        <v>205</v>
      </c>
      <c r="I22" s="124"/>
      <c r="J22" s="267"/>
    </row>
    <row r="23" spans="1:17" ht="16.5" customHeight="1">
      <c r="A23" s="414"/>
      <c r="B23" s="397" t="s">
        <v>109</v>
      </c>
      <c r="C23" s="233"/>
      <c r="D23" s="375" t="s">
        <v>183</v>
      </c>
      <c r="E23" s="375"/>
      <c r="F23" s="382"/>
      <c r="G23" s="382"/>
      <c r="H23" s="382"/>
      <c r="I23" s="383"/>
      <c r="J23" s="25">
        <f>'D Leistungen'!K122</f>
        <v>0</v>
      </c>
    </row>
    <row r="24" spans="1:17" ht="16.5" customHeight="1">
      <c r="A24" s="414"/>
      <c r="B24" s="401" t="s">
        <v>110</v>
      </c>
      <c r="C24" s="234"/>
      <c r="D24" s="245" t="s">
        <v>184</v>
      </c>
      <c r="E24" s="235"/>
      <c r="F24" s="235"/>
      <c r="G24" s="235"/>
      <c r="H24" s="235"/>
      <c r="I24" s="238"/>
      <c r="J24" s="232">
        <f>IF(COUNTIF(L17:L18,TRUE)=1,J23,"")</f>
        <v>0</v>
      </c>
    </row>
    <row r="25" spans="1:17" ht="7.5" customHeight="1">
      <c r="A25" s="414"/>
      <c r="B25" s="399"/>
      <c r="C25" s="13"/>
      <c r="D25" s="125"/>
      <c r="E25" s="125"/>
      <c r="F25" s="125"/>
      <c r="G25" s="125"/>
      <c r="H25" s="125"/>
      <c r="I25" s="125"/>
      <c r="J25" s="125"/>
    </row>
    <row r="26" spans="1:17" ht="16.5" customHeight="1">
      <c r="A26" s="414"/>
      <c r="B26" s="398">
        <v>10</v>
      </c>
      <c r="C26" s="377" t="s">
        <v>27</v>
      </c>
      <c r="D26" s="29"/>
      <c r="E26" s="29"/>
      <c r="F26" s="54"/>
      <c r="G26" s="55"/>
      <c r="H26" s="54"/>
      <c r="I26" s="54"/>
      <c r="J26" s="266"/>
      <c r="M26" s="641" t="s">
        <v>46</v>
      </c>
      <c r="N26" s="641" t="s">
        <v>47</v>
      </c>
      <c r="O26" s="641" t="s">
        <v>49</v>
      </c>
    </row>
    <row r="27" spans="1:17" ht="16.5" customHeight="1">
      <c r="A27" s="411" t="str">
        <f>IF(COUNTIF($L$27:$L$29,TRUE)&lt;&gt;1,"è","")</f>
        <v/>
      </c>
      <c r="B27" s="393" t="s">
        <v>111</v>
      </c>
      <c r="C27" s="128"/>
      <c r="D27" s="378" t="s">
        <v>164</v>
      </c>
      <c r="E27" s="361"/>
      <c r="F27" s="379"/>
      <c r="G27" s="380"/>
      <c r="H27" s="379"/>
      <c r="I27" s="381"/>
      <c r="J27" s="268"/>
      <c r="L27" s="610" t="b">
        <v>0</v>
      </c>
      <c r="M27" s="50" t="b">
        <f>IF(COUNTIF(L27:L29,TRUE)=0,TRUE,FALSE)</f>
        <v>0</v>
      </c>
      <c r="N27" s="50" t="b">
        <f>IF(COUNTIF(L27:L29,TRUE)&gt;1,TRUE,FALSE)</f>
        <v>0</v>
      </c>
      <c r="O27" s="1" t="b">
        <f>AND(NOT(M27),NOT(N27),J24&lt;&gt;"")</f>
        <v>1</v>
      </c>
    </row>
    <row r="28" spans="1:17" ht="16.5" customHeight="1">
      <c r="A28" s="411" t="str">
        <f>IF(COUNTIF($L$27:$L$29,TRUE)&lt;&gt;1,"è","")</f>
        <v/>
      </c>
      <c r="B28" s="394" t="s">
        <v>112</v>
      </c>
      <c r="C28" s="135"/>
      <c r="D28" s="94" t="s">
        <v>52</v>
      </c>
      <c r="E28" s="95"/>
      <c r="F28" s="239"/>
      <c r="G28" s="239"/>
      <c r="H28" s="240"/>
      <c r="I28" s="32"/>
      <c r="J28" s="22">
        <f>IF(AND(L28,O28,$O$27),I28*$J$24,0)</f>
        <v>0</v>
      </c>
      <c r="K28" s="40"/>
      <c r="L28" s="610" t="b">
        <v>1</v>
      </c>
      <c r="O28" s="1" t="b">
        <f>AND(I28&gt;=0%,I28&lt;=100%,I28&lt;&gt;"")</f>
        <v>0</v>
      </c>
      <c r="Q28" s="57"/>
    </row>
    <row r="29" spans="1:17" ht="16.5" customHeight="1">
      <c r="A29" s="411" t="str">
        <f>IF(COUNTIF($L$27:$L$29,TRUE)&lt;&gt;1,"è","")</f>
        <v/>
      </c>
      <c r="B29" s="393" t="s">
        <v>131</v>
      </c>
      <c r="C29" s="135"/>
      <c r="D29" s="94" t="s">
        <v>53</v>
      </c>
      <c r="E29" s="95"/>
      <c r="F29" s="239"/>
      <c r="G29" s="239"/>
      <c r="H29" s="240"/>
      <c r="I29" s="647"/>
      <c r="J29" s="22">
        <f>IF(AND(L29,O29,$O$27),I29,0)</f>
        <v>0</v>
      </c>
      <c r="L29" s="645" t="b">
        <v>0</v>
      </c>
      <c r="O29" s="648" t="b">
        <f>AND(I29&gt;=0,I29&lt;&gt;"")</f>
        <v>0</v>
      </c>
    </row>
    <row r="30" spans="1:17" ht="16.5" customHeight="1">
      <c r="A30" s="414"/>
      <c r="B30" s="390">
        <v>11</v>
      </c>
      <c r="C30" s="102"/>
      <c r="D30" s="86" t="s">
        <v>54</v>
      </c>
      <c r="E30" s="86"/>
      <c r="F30" s="23"/>
      <c r="G30" s="23"/>
      <c r="H30" s="24"/>
      <c r="I30" s="649"/>
      <c r="J30" s="263"/>
      <c r="L30" s="645" t="b">
        <v>0</v>
      </c>
    </row>
    <row r="31" spans="1:17" ht="16.5" customHeight="1">
      <c r="A31" s="414"/>
      <c r="B31" s="394" t="s">
        <v>161</v>
      </c>
      <c r="C31" s="38"/>
      <c r="D31" s="126"/>
      <c r="E31" s="319" t="s">
        <v>158</v>
      </c>
      <c r="F31" s="319"/>
      <c r="G31" s="319"/>
      <c r="H31" s="418"/>
      <c r="I31" s="359"/>
      <c r="J31" s="37"/>
      <c r="L31" s="645" t="b">
        <v>0</v>
      </c>
      <c r="N31" s="138"/>
    </row>
    <row r="32" spans="1:17" ht="16.5" customHeight="1">
      <c r="A32" s="414"/>
      <c r="B32" s="394"/>
      <c r="C32" s="38"/>
      <c r="D32" s="86" t="s">
        <v>157</v>
      </c>
      <c r="E32" s="86"/>
      <c r="F32" s="23"/>
      <c r="G32" s="23"/>
      <c r="H32" s="24"/>
      <c r="I32" s="650"/>
      <c r="J32" s="37"/>
      <c r="L32" s="645"/>
    </row>
    <row r="33" spans="1:19" ht="16.5" customHeight="1">
      <c r="A33" s="414"/>
      <c r="B33" s="396" t="s">
        <v>162</v>
      </c>
      <c r="C33" s="38"/>
      <c r="D33" s="126"/>
      <c r="E33" s="502" t="s">
        <v>35</v>
      </c>
      <c r="F33" s="503"/>
      <c r="G33" s="503"/>
      <c r="H33" s="503"/>
      <c r="I33" s="319"/>
      <c r="J33" s="37"/>
      <c r="L33" s="645" t="b">
        <v>0</v>
      </c>
      <c r="N33" s="138"/>
    </row>
    <row r="34" spans="1:19" ht="16.5" customHeight="1">
      <c r="A34" s="414"/>
      <c r="B34" s="396" t="s">
        <v>163</v>
      </c>
      <c r="C34" s="53"/>
      <c r="D34" s="126"/>
      <c r="E34" s="651" t="s">
        <v>44</v>
      </c>
      <c r="F34" s="652"/>
      <c r="G34" s="652"/>
      <c r="H34" s="652"/>
      <c r="I34" s="653"/>
      <c r="J34" s="264"/>
      <c r="L34" s="645" t="b">
        <v>0</v>
      </c>
    </row>
    <row r="35" spans="1:19" ht="7.5" customHeight="1">
      <c r="A35" s="414"/>
      <c r="B35" s="392"/>
      <c r="C35" s="66"/>
      <c r="D35" s="66"/>
      <c r="E35" s="66"/>
      <c r="F35" s="643"/>
      <c r="G35" s="644"/>
      <c r="H35" s="644"/>
      <c r="I35" s="644"/>
      <c r="J35" s="27"/>
      <c r="L35" s="645"/>
    </row>
    <row r="36" spans="1:19" s="6" customFormat="1">
      <c r="A36" s="415"/>
      <c r="B36" s="388"/>
      <c r="C36" s="273" t="s">
        <v>108</v>
      </c>
      <c r="D36" s="274"/>
      <c r="E36" s="274"/>
      <c r="F36" s="274"/>
      <c r="G36" s="274"/>
      <c r="H36" s="274"/>
      <c r="I36" s="275"/>
      <c r="J36" s="654"/>
      <c r="L36" s="646"/>
      <c r="N36" s="655"/>
    </row>
    <row r="37" spans="1:19" ht="16.5" customHeight="1">
      <c r="A37" s="414"/>
      <c r="B37" s="402">
        <v>12</v>
      </c>
      <c r="C37" s="90"/>
      <c r="D37" s="356" t="str">
        <f>IF(B3="","Honorar "&amp;B2&amp;" netto","Honorar "&amp;B3&amp;" netto")</f>
        <v>Honorar Besondere Leistungen zur Flächenplanung gem.Anlage 9 HOAI-Freiräumlicher Entwurf  netto</v>
      </c>
      <c r="E37" s="356"/>
      <c r="F37" s="356"/>
      <c r="G37" s="356"/>
      <c r="H37" s="356"/>
      <c r="I37" s="357"/>
      <c r="J37" s="25">
        <f>IF(AND(J23&gt;0,O27),SUM(J28:J29)+J24,0)</f>
        <v>0</v>
      </c>
      <c r="M37" s="65"/>
    </row>
    <row r="38" spans="1:19" ht="16.5" customHeight="1">
      <c r="A38" s="414"/>
      <c r="B38" s="403">
        <v>13</v>
      </c>
      <c r="C38" s="358"/>
      <c r="D38" s="89" t="s">
        <v>55</v>
      </c>
      <c r="E38" s="89"/>
      <c r="F38" s="89"/>
      <c r="G38" s="89"/>
      <c r="H38" s="89"/>
      <c r="I38" s="656">
        <v>0.19</v>
      </c>
      <c r="J38" s="136">
        <f>J37*I38</f>
        <v>0</v>
      </c>
      <c r="L38" s="657"/>
      <c r="M38" s="14"/>
    </row>
    <row r="39" spans="1:19" ht="17.399999999999999" thickBot="1">
      <c r="A39" s="414"/>
      <c r="B39" s="404"/>
      <c r="C39" s="230"/>
      <c r="D39" s="3"/>
      <c r="E39" s="3"/>
      <c r="F39" s="3"/>
      <c r="G39" s="3"/>
      <c r="H39" s="3"/>
      <c r="I39" s="3"/>
      <c r="J39" s="228"/>
    </row>
    <row r="40" spans="1:19" ht="30" customHeight="1" thickBot="1">
      <c r="A40" s="414"/>
      <c r="B40" s="405">
        <v>14</v>
      </c>
      <c r="C40" s="355" t="str">
        <f>IF(I38&gt;0,"Honorar "&amp;B2&amp;" brutto","Honorar "&amp;B2&amp;" netto")</f>
        <v>Honorar Freiberufliche Dienstleistungen brutto</v>
      </c>
      <c r="D40" s="229"/>
      <c r="E40" s="229"/>
      <c r="F40" s="229"/>
      <c r="G40" s="229"/>
      <c r="H40" s="229"/>
      <c r="I40" s="344" t="str">
        <f>IF(AND(L17,NOT(L18)),"[vorläufig]  ",IF(AND(NOT(L17),L18),"[endgültig]  ",""))</f>
        <v xml:space="preserve">[vorläufig]  </v>
      </c>
      <c r="J40" s="222">
        <f>J38+J37</f>
        <v>0</v>
      </c>
      <c r="M40" s="65"/>
    </row>
    <row r="41" spans="1:19">
      <c r="A41" s="414"/>
      <c r="C41" s="62"/>
    </row>
    <row r="42" spans="1:19" s="6" customFormat="1">
      <c r="A42" s="415"/>
      <c r="B42" s="388"/>
      <c r="C42" s="273" t="s">
        <v>32</v>
      </c>
      <c r="D42" s="274"/>
      <c r="E42" s="274"/>
      <c r="F42" s="274"/>
      <c r="G42" s="274"/>
      <c r="H42" s="274"/>
      <c r="I42" s="275"/>
      <c r="J42" s="638"/>
      <c r="L42" s="646"/>
    </row>
    <row r="43" spans="1:19" ht="16.5" customHeight="1">
      <c r="A43" s="414"/>
      <c r="B43" s="389">
        <v>15</v>
      </c>
      <c r="C43" s="90" t="s">
        <v>185</v>
      </c>
      <c r="D43" s="360"/>
      <c r="E43" s="29"/>
      <c r="F43" s="29"/>
      <c r="G43" s="29"/>
      <c r="H43" s="29"/>
      <c r="I43" s="29"/>
      <c r="J43" s="266"/>
    </row>
    <row r="44" spans="1:19" ht="16.5" customHeight="1">
      <c r="A44" s="414"/>
      <c r="B44" s="393" t="s">
        <v>142</v>
      </c>
      <c r="C44" s="26"/>
      <c r="D44" s="658" t="s">
        <v>24</v>
      </c>
      <c r="E44" s="659"/>
      <c r="F44" s="659"/>
      <c r="G44" s="659"/>
      <c r="H44" s="96" t="s">
        <v>40</v>
      </c>
      <c r="I44" s="241"/>
      <c r="J44" s="37"/>
      <c r="L44" s="1" t="b">
        <v>1</v>
      </c>
      <c r="O44" s="660"/>
    </row>
    <row r="45" spans="1:19" ht="16.5" customHeight="1">
      <c r="A45" s="414"/>
      <c r="B45" s="393" t="s">
        <v>143</v>
      </c>
      <c r="C45" s="39"/>
      <c r="D45" s="658" t="s">
        <v>25</v>
      </c>
      <c r="E45" s="659"/>
      <c r="F45" s="659"/>
      <c r="G45" s="659"/>
      <c r="H45" s="96" t="s">
        <v>40</v>
      </c>
      <c r="I45" s="242"/>
      <c r="J45" s="37"/>
      <c r="L45" s="1" t="b">
        <v>1</v>
      </c>
    </row>
    <row r="46" spans="1:19" ht="16.5" customHeight="1">
      <c r="A46" s="414"/>
      <c r="B46" s="394" t="s">
        <v>144</v>
      </c>
      <c r="C46" s="39"/>
      <c r="D46" s="661" t="s">
        <v>174</v>
      </c>
      <c r="E46" s="662"/>
      <c r="F46" s="662"/>
      <c r="G46" s="662"/>
      <c r="H46" s="97" t="s">
        <v>40</v>
      </c>
      <c r="I46" s="241"/>
      <c r="J46" s="37"/>
      <c r="L46" s="1" t="b">
        <v>1</v>
      </c>
    </row>
    <row r="47" spans="1:19" ht="7.5" customHeight="1">
      <c r="A47" s="414"/>
      <c r="B47" s="392"/>
      <c r="C47" s="66"/>
      <c r="D47" s="66"/>
      <c r="E47" s="66"/>
      <c r="F47" s="643"/>
      <c r="G47" s="644"/>
      <c r="H47" s="644"/>
      <c r="I47" s="644"/>
      <c r="J47" s="27"/>
      <c r="L47" s="645"/>
    </row>
    <row r="48" spans="1:19" ht="16.5" customHeight="1">
      <c r="A48" s="414"/>
      <c r="B48" s="389">
        <v>16</v>
      </c>
      <c r="C48" s="91" t="s">
        <v>134</v>
      </c>
      <c r="D48" s="88"/>
      <c r="E48" s="88"/>
      <c r="F48" s="88"/>
      <c r="G48" s="88"/>
      <c r="H48" s="87"/>
      <c r="I48" s="92"/>
      <c r="J48" s="243"/>
      <c r="N48" s="663"/>
      <c r="O48" s="664"/>
      <c r="P48" s="664"/>
      <c r="Q48" s="664"/>
      <c r="R48" s="664"/>
      <c r="S48" s="664"/>
    </row>
    <row r="49" spans="1:21" ht="16.5" customHeight="1">
      <c r="A49" s="414"/>
      <c r="B49" s="394" t="s">
        <v>113</v>
      </c>
      <c r="C49" s="353"/>
      <c r="D49" s="100" t="s">
        <v>33</v>
      </c>
      <c r="E49" s="100"/>
      <c r="F49" s="100"/>
      <c r="G49" s="101" t="s">
        <v>99</v>
      </c>
      <c r="H49" s="540"/>
      <c r="I49" s="541"/>
      <c r="J49" s="11"/>
      <c r="N49" s="641"/>
      <c r="O49" s="137"/>
      <c r="P49" s="137"/>
      <c r="Q49" s="138"/>
      <c r="R49" s="138"/>
      <c r="S49" s="137"/>
      <c r="T49" s="138"/>
      <c r="U49" s="137"/>
    </row>
    <row r="50" spans="1:21" ht="16.5" customHeight="1">
      <c r="A50" s="414"/>
      <c r="B50" s="394" t="s">
        <v>114</v>
      </c>
      <c r="C50" s="46"/>
      <c r="D50" s="4"/>
      <c r="E50" s="4"/>
      <c r="F50" s="4"/>
      <c r="G50" s="98" t="s">
        <v>100</v>
      </c>
      <c r="H50" s="538"/>
      <c r="I50" s="539"/>
      <c r="J50" s="11"/>
      <c r="N50" s="641"/>
      <c r="O50" s="137"/>
      <c r="P50" s="137"/>
      <c r="Q50" s="138"/>
      <c r="R50" s="138"/>
      <c r="S50" s="137"/>
      <c r="T50" s="138"/>
      <c r="U50" s="137"/>
    </row>
    <row r="51" spans="1:21" ht="16.5" customHeight="1">
      <c r="A51" s="414"/>
      <c r="B51" s="396" t="s">
        <v>115</v>
      </c>
      <c r="C51" s="99"/>
      <c r="D51" s="100" t="s">
        <v>186</v>
      </c>
      <c r="E51" s="100"/>
      <c r="F51" s="100"/>
      <c r="G51" s="101" t="s">
        <v>99</v>
      </c>
      <c r="H51" s="540"/>
      <c r="I51" s="541"/>
      <c r="J51" s="11"/>
      <c r="N51" s="641"/>
      <c r="O51" s="137"/>
      <c r="P51" s="137"/>
      <c r="Q51" s="138"/>
      <c r="R51" s="138"/>
      <c r="S51" s="137"/>
      <c r="T51" s="138"/>
      <c r="U51" s="137"/>
    </row>
    <row r="52" spans="1:21" ht="16.5" customHeight="1">
      <c r="A52" s="414"/>
      <c r="B52" s="396" t="s">
        <v>165</v>
      </c>
      <c r="C52" s="46"/>
      <c r="D52" s="4"/>
      <c r="E52" s="4"/>
      <c r="F52" s="4"/>
      <c r="G52" s="98" t="s">
        <v>100</v>
      </c>
      <c r="H52" s="538"/>
      <c r="I52" s="539"/>
      <c r="J52" s="11"/>
      <c r="N52" s="641"/>
      <c r="O52" s="137"/>
      <c r="P52" s="137"/>
      <c r="Q52" s="138"/>
      <c r="R52" s="138"/>
      <c r="S52" s="137"/>
      <c r="T52" s="138"/>
      <c r="U52" s="137"/>
    </row>
    <row r="53" spans="1:21">
      <c r="A53" s="414"/>
      <c r="B53" s="404"/>
      <c r="C53" s="3"/>
      <c r="D53" s="3"/>
      <c r="E53" s="3"/>
      <c r="F53" s="3"/>
      <c r="G53" s="3"/>
      <c r="H53" s="3"/>
      <c r="I53" s="3"/>
      <c r="J53" s="3"/>
    </row>
    <row r="54" spans="1:21" ht="18" customHeight="1">
      <c r="A54" s="414"/>
      <c r="B54" s="406" t="s">
        <v>171</v>
      </c>
      <c r="C54" s="362" t="s">
        <v>43</v>
      </c>
      <c r="D54" s="362"/>
      <c r="E54" s="362"/>
      <c r="F54" s="362"/>
      <c r="G54" s="362"/>
      <c r="H54" s="362"/>
      <c r="I54" s="362"/>
      <c r="J54" s="363"/>
      <c r="L54" s="610" t="b">
        <v>1</v>
      </c>
    </row>
    <row r="55" spans="1:21" ht="16.5" customHeight="1">
      <c r="A55" s="414"/>
      <c r="B55" s="407"/>
      <c r="C55" s="47"/>
      <c r="D55" s="3" t="s">
        <v>37</v>
      </c>
      <c r="E55" s="3"/>
      <c r="F55" s="3"/>
      <c r="G55" s="3"/>
      <c r="H55" s="3"/>
      <c r="I55" s="3"/>
      <c r="J55" s="270"/>
    </row>
    <row r="56" spans="1:21" ht="16.5" customHeight="1">
      <c r="A56" s="414"/>
      <c r="B56" s="390" t="s">
        <v>168</v>
      </c>
      <c r="C56" s="94" t="s">
        <v>38</v>
      </c>
      <c r="D56" s="107"/>
      <c r="E56" s="107"/>
      <c r="F56" s="244"/>
      <c r="G56" s="244"/>
      <c r="H56" s="244"/>
      <c r="I56" s="269"/>
      <c r="J56" s="264"/>
    </row>
    <row r="57" spans="1:21" ht="16.5" customHeight="1">
      <c r="A57" s="414"/>
      <c r="B57" s="397" t="s">
        <v>116</v>
      </c>
      <c r="C57" s="354"/>
      <c r="D57" s="95" t="str">
        <f>D44</f>
        <v>Ingenieur nach Ing.-Gesetz</v>
      </c>
      <c r="E57" s="107"/>
      <c r="F57" s="107"/>
      <c r="G57" s="95"/>
      <c r="H57" s="96" t="s">
        <v>19</v>
      </c>
      <c r="I57" s="665">
        <v>100</v>
      </c>
      <c r="J57" s="33" t="str">
        <f>IF(AND(L54,L44,J40&gt;0,I57&gt;0),I44*I57,"")</f>
        <v/>
      </c>
    </row>
    <row r="58" spans="1:21" ht="16.5" customHeight="1">
      <c r="A58" s="414"/>
      <c r="B58" s="397" t="s">
        <v>117</v>
      </c>
      <c r="C58" s="354"/>
      <c r="D58" s="95" t="str">
        <f>D45</f>
        <v>Techniker</v>
      </c>
      <c r="E58" s="107"/>
      <c r="F58" s="107"/>
      <c r="G58" s="95"/>
      <c r="H58" s="96" t="s">
        <v>19</v>
      </c>
      <c r="I58" s="665">
        <v>100</v>
      </c>
      <c r="J58" s="33" t="str">
        <f>IF(AND(L54,L45,J40&gt;0,I58&gt;0),I45*I58,"")</f>
        <v/>
      </c>
    </row>
    <row r="59" spans="1:21" ht="16.5" customHeight="1">
      <c r="A59" s="414"/>
      <c r="B59" s="395" t="s">
        <v>166</v>
      </c>
      <c r="C59" s="364"/>
      <c r="D59" s="349" t="str">
        <f>D46</f>
        <v xml:space="preserve">Technische Zeichner, sonst. Mitarbeiter </v>
      </c>
      <c r="E59" s="244"/>
      <c r="F59" s="244"/>
      <c r="G59" s="341"/>
      <c r="H59" s="350" t="s">
        <v>19</v>
      </c>
      <c r="I59" s="665">
        <v>100</v>
      </c>
      <c r="J59" s="33" t="str">
        <f>IF(AND(L54,L46,J40&gt;0,I59&gt;0),I46*I59,"")</f>
        <v/>
      </c>
    </row>
    <row r="60" spans="1:21" ht="16.5" customHeight="1">
      <c r="A60" s="414"/>
      <c r="B60" s="400">
        <v>18</v>
      </c>
      <c r="C60" s="419" t="s">
        <v>36</v>
      </c>
      <c r="D60" s="100"/>
      <c r="E60" s="100"/>
      <c r="F60" s="100"/>
      <c r="G60" s="351"/>
      <c r="H60" s="352" t="s">
        <v>22</v>
      </c>
      <c r="I60" s="342" t="s">
        <v>146</v>
      </c>
      <c r="J60" s="666"/>
    </row>
    <row r="61" spans="1:21" ht="16.5" customHeight="1">
      <c r="A61" s="414"/>
      <c r="B61" s="395" t="s">
        <v>169</v>
      </c>
      <c r="C61" s="667"/>
      <c r="D61" s="668" t="str">
        <f>IF(AND(L30,L34),IF(E34="","",E34),"Inhalt aus Z 11.3")</f>
        <v>Inhalt aus Z 11.3</v>
      </c>
      <c r="E61" s="668"/>
      <c r="F61" s="668"/>
      <c r="G61" s="669"/>
      <c r="H61" s="665"/>
      <c r="I61" s="670"/>
      <c r="J61" s="343" t="str">
        <f>IF(AND(L54,L30,L34,J40&gt;0,H61&gt;0),H61*I61,"")</f>
        <v/>
      </c>
      <c r="M61" s="14" t="s">
        <v>50</v>
      </c>
    </row>
    <row r="62" spans="1:21" ht="15.75" customHeight="1">
      <c r="A62" s="414"/>
      <c r="B62" s="395" t="s">
        <v>170</v>
      </c>
      <c r="C62" s="671"/>
      <c r="D62" s="672"/>
      <c r="E62" s="672"/>
      <c r="F62" s="672"/>
      <c r="G62" s="673"/>
      <c r="H62" s="674"/>
      <c r="I62" s="675"/>
      <c r="J62" s="33" t="str">
        <f>IF(AND(L54,J40&gt;0,H62&gt;0),H62*I62,"")</f>
        <v/>
      </c>
    </row>
    <row r="63" spans="1:21" ht="16.5" customHeight="1">
      <c r="A63" s="414"/>
      <c r="B63" s="400">
        <v>19</v>
      </c>
      <c r="C63" s="236" t="s">
        <v>39</v>
      </c>
      <c r="D63" s="236"/>
      <c r="E63" s="236"/>
      <c r="F63" s="236"/>
      <c r="G63" s="236"/>
      <c r="H63" s="236"/>
      <c r="I63" s="246"/>
      <c r="J63" s="179">
        <f>IF(L54,SUM(J57:J62),"")</f>
        <v>0</v>
      </c>
    </row>
    <row r="64" spans="1:21" ht="7.5" customHeight="1">
      <c r="A64" s="414"/>
      <c r="B64" s="408"/>
      <c r="C64" s="28"/>
      <c r="D64" s="27"/>
      <c r="E64" s="27"/>
      <c r="F64" s="27"/>
      <c r="G64" s="27"/>
      <c r="H64" s="27"/>
      <c r="I64" s="27"/>
      <c r="J64" s="58"/>
    </row>
    <row r="65" spans="1:12" s="6" customFormat="1" ht="19.5" customHeight="1">
      <c r="A65" s="415"/>
      <c r="B65" s="388"/>
      <c r="C65" s="273" t="s">
        <v>107</v>
      </c>
      <c r="D65" s="274"/>
      <c r="E65" s="274"/>
      <c r="F65" s="274"/>
      <c r="G65" s="274"/>
      <c r="H65" s="274"/>
      <c r="I65" s="275"/>
      <c r="J65" s="654"/>
      <c r="L65" s="646"/>
    </row>
    <row r="66" spans="1:12" ht="16.5" customHeight="1">
      <c r="A66" s="414"/>
      <c r="B66" s="402">
        <v>20</v>
      </c>
      <c r="C66" s="27"/>
      <c r="D66" s="28" t="s">
        <v>172</v>
      </c>
      <c r="E66" s="27"/>
      <c r="F66" s="27"/>
      <c r="G66" s="409"/>
      <c r="H66" s="27"/>
      <c r="I66" s="8"/>
      <c r="J66" s="22">
        <f>SUM(J37,J63)</f>
        <v>0</v>
      </c>
    </row>
    <row r="67" spans="1:12" ht="16.5" customHeight="1">
      <c r="A67" s="414"/>
      <c r="B67" s="403">
        <v>21</v>
      </c>
      <c r="C67" s="89"/>
      <c r="D67" s="89" t="s">
        <v>55</v>
      </c>
      <c r="E67" s="89"/>
      <c r="F67" s="89"/>
      <c r="G67" s="89"/>
      <c r="H67" s="89"/>
      <c r="I67" s="372">
        <f>I38</f>
        <v>0.19</v>
      </c>
      <c r="J67" s="340">
        <f>J66*I67</f>
        <v>0</v>
      </c>
    </row>
    <row r="68" spans="1:12" ht="17.399999999999999" thickBot="1">
      <c r="B68" s="404"/>
      <c r="C68" s="230"/>
      <c r="D68" s="3"/>
      <c r="E68" s="3"/>
      <c r="F68" s="3"/>
      <c r="G68" s="3"/>
      <c r="H68" s="3"/>
      <c r="I68" s="3"/>
      <c r="J68" s="228"/>
    </row>
    <row r="69" spans="1:12" ht="30" customHeight="1" thickBot="1">
      <c r="B69" s="405">
        <v>22</v>
      </c>
      <c r="C69" s="229" t="str">
        <f>IF(I67&lt;=0,"Angebotssumme netto","Angebotssumme brutto")</f>
        <v>Angebotssumme brutto</v>
      </c>
      <c r="D69" s="229"/>
      <c r="E69" s="229"/>
      <c r="F69" s="229"/>
      <c r="G69" s="229"/>
      <c r="H69" s="229"/>
      <c r="I69" s="373"/>
      <c r="J69" s="222">
        <f>J67+J66</f>
        <v>0</v>
      </c>
    </row>
    <row r="70" spans="1:12">
      <c r="C70" s="62"/>
      <c r="D70" s="62" t="s">
        <v>173</v>
      </c>
      <c r="E70" s="62"/>
    </row>
    <row r="71" spans="1:12"/>
    <row r="72" spans="1:12"/>
  </sheetData>
  <sheetProtection algorithmName="SHA-512" hashValue="m9gwwRa5GReLtGQny4vh/xPj1pr/IC03SuJClvYR6awFGBmp1ZbA9f/uhTh9AkAvcmWmrebtFeZ1LhhPaUfgQQ==" saltValue="vbdIxCIQJMgiFgX31HC1fA==" spinCount="100000" sheet="1" formatRows="0"/>
  <dataConsolidate/>
  <mergeCells count="27">
    <mergeCell ref="K2:K9"/>
    <mergeCell ref="F6:H6"/>
    <mergeCell ref="D17:H17"/>
    <mergeCell ref="D18:H18"/>
    <mergeCell ref="F8:J8"/>
    <mergeCell ref="F9:J9"/>
    <mergeCell ref="B9:E9"/>
    <mergeCell ref="B2:H2"/>
    <mergeCell ref="B4:H4"/>
    <mergeCell ref="B3:H3"/>
    <mergeCell ref="B6:E6"/>
    <mergeCell ref="B7:E7"/>
    <mergeCell ref="B8:E8"/>
    <mergeCell ref="B11:F11"/>
    <mergeCell ref="G11:H11"/>
    <mergeCell ref="F7:J7"/>
    <mergeCell ref="D61:G61"/>
    <mergeCell ref="D62:G62"/>
    <mergeCell ref="H52:I52"/>
    <mergeCell ref="H49:I49"/>
    <mergeCell ref="H51:I51"/>
    <mergeCell ref="H50:I50"/>
    <mergeCell ref="E33:H33"/>
    <mergeCell ref="D44:G44"/>
    <mergeCell ref="D45:G45"/>
    <mergeCell ref="D46:G46"/>
    <mergeCell ref="E34:I34"/>
  </mergeCells>
  <conditionalFormatting sqref="B51:G52">
    <cfRule type="expression" dxfId="44" priority="4">
      <formula>AND(#REF!,#REF!=FALSE)</formula>
    </cfRule>
  </conditionalFormatting>
  <conditionalFormatting sqref="C17:C18">
    <cfRule type="expression" dxfId="43" priority="2000">
      <formula>OR($M$17,$N$17)</formula>
    </cfRule>
  </conditionalFormatting>
  <conditionalFormatting sqref="C27:C29">
    <cfRule type="expression" dxfId="42" priority="214">
      <formula>OR($M$27,$N$27)</formula>
    </cfRule>
  </conditionalFormatting>
  <conditionalFormatting sqref="C44">
    <cfRule type="expression" dxfId="41" priority="2030">
      <formula>AND(L54,L30,L33,NOT(L44))</formula>
    </cfRule>
  </conditionalFormatting>
  <conditionalFormatting sqref="C61">
    <cfRule type="expression" dxfId="40" priority="1882">
      <formula>AND(NOT(M30),NOT(M34))</formula>
    </cfRule>
  </conditionalFormatting>
  <conditionalFormatting sqref="C62">
    <cfRule type="expression" dxfId="39" priority="1801">
      <formula>NOT(M54)</formula>
    </cfRule>
  </conditionalFormatting>
  <conditionalFormatting sqref="C63">
    <cfRule type="expression" dxfId="38" priority="5">
      <formula>$L$54</formula>
    </cfRule>
  </conditionalFormatting>
  <conditionalFormatting sqref="C54:J54 C56 C60">
    <cfRule type="expression" dxfId="37" priority="6">
      <formula>$L$54</formula>
    </cfRule>
  </conditionalFormatting>
  <conditionalFormatting sqref="D31">
    <cfRule type="expression" dxfId="36" priority="2011">
      <formula>NOT(L30)</formula>
    </cfRule>
    <cfRule type="expression" dxfId="35" priority="2012">
      <formula>OR($L$28,$L$29,#REF!)</formula>
    </cfRule>
  </conditionalFormatting>
  <conditionalFormatting sqref="D33">
    <cfRule type="expression" dxfId="34" priority="82">
      <formula>NOT(L30)</formula>
    </cfRule>
  </conditionalFormatting>
  <conditionalFormatting sqref="D34">
    <cfRule type="expression" dxfId="33" priority="83">
      <formula>NOT(L30)</formula>
    </cfRule>
  </conditionalFormatting>
  <conditionalFormatting sqref="D61">
    <cfRule type="expression" dxfId="32" priority="1881">
      <formula>AND(NOT(L30),NOT(L34))</formula>
    </cfRule>
  </conditionalFormatting>
  <conditionalFormatting sqref="D62">
    <cfRule type="expression" dxfId="31" priority="1811">
      <formula>NOT(L54)</formula>
    </cfRule>
  </conditionalFormatting>
  <conditionalFormatting sqref="D17:H17">
    <cfRule type="expression" dxfId="30" priority="89">
      <formula>AND(L17,NOT(L18))</formula>
    </cfRule>
  </conditionalFormatting>
  <conditionalFormatting sqref="D18:H18">
    <cfRule type="expression" dxfId="29" priority="88">
      <formula>AND(L18,NOT(L17))</formula>
    </cfRule>
  </conditionalFormatting>
  <conditionalFormatting sqref="E31">
    <cfRule type="expression" dxfId="28" priority="11">
      <formula>NOT(L30)</formula>
    </cfRule>
  </conditionalFormatting>
  <conditionalFormatting sqref="E33">
    <cfRule type="expression" dxfId="27" priority="120">
      <formula>L30=FALSE</formula>
    </cfRule>
  </conditionalFormatting>
  <conditionalFormatting sqref="E34">
    <cfRule type="expression" dxfId="26" priority="119">
      <formula>L30=FALSE</formula>
    </cfRule>
  </conditionalFormatting>
  <conditionalFormatting sqref="E31:G31 I31">
    <cfRule type="expression" dxfId="25" priority="13">
      <formula>OR($L$28,$L$29,#REF!)</formula>
    </cfRule>
  </conditionalFormatting>
  <conditionalFormatting sqref="H61">
    <cfRule type="expression" dxfId="24" priority="2016">
      <formula>AND($L$54,#REF!,L34)</formula>
    </cfRule>
    <cfRule type="expression" dxfId="23" priority="2017">
      <formula>AND($L$54,L30,L34,H61="")</formula>
    </cfRule>
  </conditionalFormatting>
  <conditionalFormatting sqref="H62">
    <cfRule type="expression" dxfId="22" priority="1807">
      <formula>NOT(L54)</formula>
    </cfRule>
    <cfRule type="expression" dxfId="21" priority="1808">
      <formula>AND($L$54,D62&lt;&gt;"",H62="")</formula>
    </cfRule>
  </conditionalFormatting>
  <conditionalFormatting sqref="H49:I50">
    <cfRule type="expression" dxfId="20" priority="1">
      <formula>H49=""</formula>
    </cfRule>
  </conditionalFormatting>
  <conditionalFormatting sqref="I28">
    <cfRule type="expression" dxfId="19" priority="213">
      <formula>AND(NOT($M$27),NOT($N$27),L28,NOT(O28))</formula>
    </cfRule>
    <cfRule type="expression" dxfId="18" priority="212">
      <formula>I28&gt;100%</formula>
    </cfRule>
  </conditionalFormatting>
  <conditionalFormatting sqref="I28:I29">
    <cfRule type="expression" dxfId="17" priority="151">
      <formula>OR(($M$27),($N$27),NOT(L28))</formula>
    </cfRule>
  </conditionalFormatting>
  <conditionalFormatting sqref="I29">
    <cfRule type="expression" dxfId="16" priority="211">
      <formula>$I$28&lt;0</formula>
    </cfRule>
    <cfRule type="expression" dxfId="15" priority="210">
      <formula>AND(NOT($M$27),NOT($N$27),L29,NOT(O29))</formula>
    </cfRule>
  </conditionalFormatting>
  <conditionalFormatting sqref="I33">
    <cfRule type="expression" dxfId="14" priority="1888">
      <formula>O30=FALSE</formula>
    </cfRule>
  </conditionalFormatting>
  <conditionalFormatting sqref="I44:I46">
    <cfRule type="expression" dxfId="13" priority="230">
      <formula>AND(L44,I44="")</formula>
    </cfRule>
    <cfRule type="expression" dxfId="12" priority="116">
      <formula>L44=FALSE</formula>
    </cfRule>
  </conditionalFormatting>
  <conditionalFormatting sqref="I57">
    <cfRule type="expression" dxfId="11" priority="241">
      <formula>AND($L$54,$L$44)</formula>
    </cfRule>
    <cfRule type="expression" dxfId="10" priority="258">
      <formula>AND($L$54,$L$44,$I$57="")</formula>
    </cfRule>
  </conditionalFormatting>
  <conditionalFormatting sqref="I58">
    <cfRule type="expression" dxfId="9" priority="240">
      <formula>AND($L$54,$L$45)</formula>
    </cfRule>
  </conditionalFormatting>
  <conditionalFormatting sqref="I58:I59">
    <cfRule type="expression" dxfId="8" priority="256">
      <formula>AND($L$54,L45,I58="")</formula>
    </cfRule>
  </conditionalFormatting>
  <conditionalFormatting sqref="I59">
    <cfRule type="expression" dxfId="7" priority="239">
      <formula>AND($L$54,$L$46)</formula>
    </cfRule>
  </conditionalFormatting>
  <conditionalFormatting sqref="I61">
    <cfRule type="expression" dxfId="6" priority="1878">
      <formula>AND($L$54,L30,L34)</formula>
    </cfRule>
    <cfRule type="expression" dxfId="5" priority="1877">
      <formula>AND($L$54,$L$30,$L$34,$H$61&gt;0,$I$61="")</formula>
    </cfRule>
  </conditionalFormatting>
  <conditionalFormatting sqref="I62">
    <cfRule type="expression" dxfId="4" priority="1809">
      <formula>AND($L$54,$D$62&lt;&gt;"",$H$62&gt;0,$I$62="")</formula>
    </cfRule>
    <cfRule type="expression" dxfId="3" priority="1810">
      <formula>AND($L$54,$D$62&lt;&gt;"",H62&gt;0,I62&gt;=0)</formula>
    </cfRule>
  </conditionalFormatting>
  <dataValidations xWindow="775" yWindow="806" count="3">
    <dataValidation operator="greaterThan" allowBlank="1" showInputMessage="1" showErrorMessage="1" errorTitle="Falsche Eingabe" promptTitle="Wiederholungen" prompt="Positive ganze Zahlen eingeben." sqref="I25" xr:uid="{00000000-0002-0000-0200-000000000000}"/>
    <dataValidation allowBlank="1" showInputMessage="1" showErrorMessage="1" error="keine Eingabe zulässig" promptTitle="Nebenkosten in Prozent" prompt="Positive Prozentzahl" sqref="I28" xr:uid="{00000000-0002-0000-0200-000001000000}"/>
    <dataValidation allowBlank="1" showInputMessage="1" showErrorMessage="1" promptTitle="Nebenkosten in EURO" prompt="Positive Zahl in EURO" sqref="I29" xr:uid="{00000000-0002-0000-0200-000002000000}"/>
  </dataValidations>
  <pageMargins left="0.39370078740157483" right="0.19685039370078741" top="0.39370078740157483" bottom="0.47244094488188981" header="0.31496062992125984" footer="0.31496062992125984"/>
  <pageSetup paperSize="9" scale="88" fitToHeight="0" orientation="portrait" r:id="rId1"/>
  <headerFooter scaleWithDoc="0">
    <oddFooter>&amp;L&amp;8©  VHF Bayern - Stand Dezember 2022&amp;R&amp;P</oddFooter>
  </headerFooter>
  <rowBreaks count="1" manualBreakCount="1">
    <brk id="41" max="10" man="1"/>
  </rowBreaks>
  <ignoredErrors>
    <ignoredError sqref="B5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8678" r:id="rId4" name="Check Box 6">
              <controlPr defaultSize="0" autoFill="0" autoLine="0" autoPict="0" altText="3 Fahrstreifen">
                <anchor moveWithCells="1">
                  <from>
                    <xdr:col>2</xdr:col>
                    <xdr:colOff>0</xdr:colOff>
                    <xdr:row>28</xdr:row>
                    <xdr:rowOff>0</xdr:rowOff>
                  </from>
                  <to>
                    <xdr:col>3</xdr:col>
                    <xdr:colOff>0</xdr:colOff>
                    <xdr:row>29</xdr:row>
                    <xdr:rowOff>22860</xdr:rowOff>
                  </to>
                </anchor>
              </controlPr>
            </control>
          </mc:Choice>
        </mc:AlternateContent>
        <mc:AlternateContent xmlns:mc="http://schemas.openxmlformats.org/markup-compatibility/2006">
          <mc:Choice Requires="x14">
            <control shapeId="28679" r:id="rId5" name="Check Box 7">
              <controlPr defaultSize="0" autoFill="0" autoLine="0" autoPict="0" altText="3 Fahrstreifen">
                <anchor moveWithCells="1">
                  <from>
                    <xdr:col>2</xdr:col>
                    <xdr:colOff>0</xdr:colOff>
                    <xdr:row>27</xdr:row>
                    <xdr:rowOff>0</xdr:rowOff>
                  </from>
                  <to>
                    <xdr:col>3</xdr:col>
                    <xdr:colOff>0</xdr:colOff>
                    <xdr:row>28</xdr:row>
                    <xdr:rowOff>22860</xdr:rowOff>
                  </to>
                </anchor>
              </controlPr>
            </control>
          </mc:Choice>
        </mc:AlternateContent>
        <mc:AlternateContent xmlns:mc="http://schemas.openxmlformats.org/markup-compatibility/2006">
          <mc:Choice Requires="x14">
            <control shapeId="28696" r:id="rId6" name="Check Box 24">
              <controlPr defaultSize="0" autoFill="0" autoLine="0" autoPict="0">
                <anchor moveWithCells="1">
                  <from>
                    <xdr:col>2</xdr:col>
                    <xdr:colOff>0</xdr:colOff>
                    <xdr:row>43</xdr:row>
                    <xdr:rowOff>0</xdr:rowOff>
                  </from>
                  <to>
                    <xdr:col>3</xdr:col>
                    <xdr:colOff>0</xdr:colOff>
                    <xdr:row>44</xdr:row>
                    <xdr:rowOff>22860</xdr:rowOff>
                  </to>
                </anchor>
              </controlPr>
            </control>
          </mc:Choice>
        </mc:AlternateContent>
        <mc:AlternateContent xmlns:mc="http://schemas.openxmlformats.org/markup-compatibility/2006">
          <mc:Choice Requires="x14">
            <control shapeId="28697" r:id="rId7" name="Check Box 25">
              <controlPr defaultSize="0" autoFill="0" autoLine="0" autoPict="0">
                <anchor moveWithCells="1">
                  <from>
                    <xdr:col>2</xdr:col>
                    <xdr:colOff>0</xdr:colOff>
                    <xdr:row>44</xdr:row>
                    <xdr:rowOff>0</xdr:rowOff>
                  </from>
                  <to>
                    <xdr:col>3</xdr:col>
                    <xdr:colOff>0</xdr:colOff>
                    <xdr:row>45</xdr:row>
                    <xdr:rowOff>22860</xdr:rowOff>
                  </to>
                </anchor>
              </controlPr>
            </control>
          </mc:Choice>
        </mc:AlternateContent>
        <mc:AlternateContent xmlns:mc="http://schemas.openxmlformats.org/markup-compatibility/2006">
          <mc:Choice Requires="x14">
            <control shapeId="28698" r:id="rId8" name="Check Box 26">
              <controlPr defaultSize="0" autoFill="0" autoLine="0" autoPict="0">
                <anchor moveWithCells="1">
                  <from>
                    <xdr:col>2</xdr:col>
                    <xdr:colOff>0</xdr:colOff>
                    <xdr:row>45</xdr:row>
                    <xdr:rowOff>0</xdr:rowOff>
                  </from>
                  <to>
                    <xdr:col>3</xdr:col>
                    <xdr:colOff>0</xdr:colOff>
                    <xdr:row>46</xdr:row>
                    <xdr:rowOff>22860</xdr:rowOff>
                  </to>
                </anchor>
              </controlPr>
            </control>
          </mc:Choice>
        </mc:AlternateContent>
        <mc:AlternateContent xmlns:mc="http://schemas.openxmlformats.org/markup-compatibility/2006">
          <mc:Choice Requires="x14">
            <control shapeId="28699" r:id="rId9" name="Check Box 27">
              <controlPr defaultSize="0" autoFill="0" autoLine="0" autoPict="0" altText="3 Fahrstreifen">
                <anchor moveWithCells="1">
                  <from>
                    <xdr:col>3</xdr:col>
                    <xdr:colOff>0</xdr:colOff>
                    <xdr:row>32</xdr:row>
                    <xdr:rowOff>0</xdr:rowOff>
                  </from>
                  <to>
                    <xdr:col>4</xdr:col>
                    <xdr:colOff>0</xdr:colOff>
                    <xdr:row>33</xdr:row>
                    <xdr:rowOff>0</xdr:rowOff>
                  </to>
                </anchor>
              </controlPr>
            </control>
          </mc:Choice>
        </mc:AlternateContent>
        <mc:AlternateContent xmlns:mc="http://schemas.openxmlformats.org/markup-compatibility/2006">
          <mc:Choice Requires="x14">
            <control shapeId="28700" r:id="rId10" name="Check Box 28">
              <controlPr defaultSize="0" autoFill="0" autoLine="0" autoPict="0" altText="3 Fahrstreifen">
                <anchor moveWithCells="1">
                  <from>
                    <xdr:col>3</xdr:col>
                    <xdr:colOff>0</xdr:colOff>
                    <xdr:row>33</xdr:row>
                    <xdr:rowOff>0</xdr:rowOff>
                  </from>
                  <to>
                    <xdr:col>4</xdr:col>
                    <xdr:colOff>0</xdr:colOff>
                    <xdr:row>34</xdr:row>
                    <xdr:rowOff>0</xdr:rowOff>
                  </to>
                </anchor>
              </controlPr>
            </control>
          </mc:Choice>
        </mc:AlternateContent>
        <mc:AlternateContent xmlns:mc="http://schemas.openxmlformats.org/markup-compatibility/2006">
          <mc:Choice Requires="x14">
            <control shapeId="28701" r:id="rId11" name="Check Box 29">
              <controlPr defaultSize="0" autoFill="0" autoLine="0" autoPict="0">
                <anchor moveWithCells="1">
                  <from>
                    <xdr:col>2</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28702" r:id="rId12" name="Check Box 30">
              <controlPr defaultSize="0" autoFill="0" autoLine="0" autoPict="0" altText="">
                <anchor moveWithCells="1">
                  <from>
                    <xdr:col>2</xdr:col>
                    <xdr:colOff>0</xdr:colOff>
                    <xdr:row>16</xdr:row>
                    <xdr:rowOff>0</xdr:rowOff>
                  </from>
                  <to>
                    <xdr:col>3</xdr:col>
                    <xdr:colOff>0</xdr:colOff>
                    <xdr:row>17</xdr:row>
                    <xdr:rowOff>0</xdr:rowOff>
                  </to>
                </anchor>
              </controlPr>
            </control>
          </mc:Choice>
        </mc:AlternateContent>
        <mc:AlternateContent xmlns:mc="http://schemas.openxmlformats.org/markup-compatibility/2006">
          <mc:Choice Requires="x14">
            <control shapeId="28703" r:id="rId13" name="Check Box 31">
              <controlPr defaultSize="0" autoFill="0" autoLine="0" autoPict="0">
                <anchor moveWithCells="1">
                  <from>
                    <xdr:col>1</xdr:col>
                    <xdr:colOff>0</xdr:colOff>
                    <xdr:row>53</xdr:row>
                    <xdr:rowOff>0</xdr:rowOff>
                  </from>
                  <to>
                    <xdr:col>2</xdr:col>
                    <xdr:colOff>0</xdr:colOff>
                    <xdr:row>54</xdr:row>
                    <xdr:rowOff>0</xdr:rowOff>
                  </to>
                </anchor>
              </controlPr>
            </control>
          </mc:Choice>
        </mc:AlternateContent>
        <mc:AlternateContent xmlns:mc="http://schemas.openxmlformats.org/markup-compatibility/2006">
          <mc:Choice Requires="x14">
            <control shapeId="28704" r:id="rId14" name="Check Box 32">
              <controlPr defaultSize="0" autoFill="0" autoLine="0" autoPict="0" altText="">
                <anchor moveWithCells="1">
                  <from>
                    <xdr:col>2</xdr:col>
                    <xdr:colOff>0</xdr:colOff>
                    <xdr:row>17</xdr:row>
                    <xdr:rowOff>0</xdr:rowOff>
                  </from>
                  <to>
                    <xdr:col>3</xdr:col>
                    <xdr:colOff>0</xdr:colOff>
                    <xdr:row>17</xdr:row>
                    <xdr:rowOff>190500</xdr:rowOff>
                  </to>
                </anchor>
              </controlPr>
            </control>
          </mc:Choice>
        </mc:AlternateContent>
        <mc:AlternateContent xmlns:mc="http://schemas.openxmlformats.org/markup-compatibility/2006">
          <mc:Choice Requires="x14">
            <control shapeId="28707" r:id="rId15" name="Check Box 35">
              <controlPr defaultSize="0" autoFill="0" autoLine="0" autoPict="0" altText="3 Fahrstreifen">
                <anchor moveWithCells="1">
                  <from>
                    <xdr:col>2</xdr:col>
                    <xdr:colOff>0</xdr:colOff>
                    <xdr:row>26</xdr:row>
                    <xdr:rowOff>0</xdr:rowOff>
                  </from>
                  <to>
                    <xdr:col>3</xdr:col>
                    <xdr:colOff>0</xdr:colOff>
                    <xdr:row>27</xdr:row>
                    <xdr:rowOff>22860</xdr:rowOff>
                  </to>
                </anchor>
              </controlPr>
            </control>
          </mc:Choice>
        </mc:AlternateContent>
        <mc:AlternateContent xmlns:mc="http://schemas.openxmlformats.org/markup-compatibility/2006">
          <mc:Choice Requires="x14">
            <control shapeId="28719" r:id="rId16" name="Check Box 47">
              <controlPr defaultSize="0" autoFill="0" autoLine="0" autoPict="0" altText="3 Fahrstreifen">
                <anchor moveWithCells="1">
                  <from>
                    <xdr:col>3</xdr:col>
                    <xdr:colOff>0</xdr:colOff>
                    <xdr:row>30</xdr:row>
                    <xdr:rowOff>0</xdr:rowOff>
                  </from>
                  <to>
                    <xdr:col>4</xdr:col>
                    <xdr:colOff>0</xdr:colOff>
                    <xdr:row>31</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2">
    <tabColor theme="0" tint="-0.14999847407452621"/>
    <pageSetUpPr fitToPage="1"/>
  </sheetPr>
  <dimension ref="A1:P30"/>
  <sheetViews>
    <sheetView showGridLines="0" topLeftCell="A10" zoomScaleNormal="100" zoomScaleSheetLayoutView="100" zoomScalePageLayoutView="50" workbookViewId="0">
      <selection activeCell="D9" sqref="D9:I9"/>
    </sheetView>
  </sheetViews>
  <sheetFormatPr baseColWidth="10" defaultColWidth="0" defaultRowHeight="16.8" zeroHeight="1"/>
  <cols>
    <col min="1" max="1" width="2.6640625" style="175" customWidth="1"/>
    <col min="2" max="2" width="7.33203125" customWidth="1"/>
    <col min="3" max="3" width="16.44140625" customWidth="1"/>
    <col min="4" max="4" width="3.33203125" customWidth="1"/>
    <col min="5" max="9" width="15.33203125" customWidth="1"/>
    <col min="10" max="10" width="2.6640625" customWidth="1"/>
    <col min="11" max="16" width="0" hidden="1" customWidth="1"/>
    <col min="17" max="16384" width="11.44140625" hidden="1"/>
  </cols>
  <sheetData>
    <row r="1" spans="1:15"/>
    <row r="2" spans="1:15" s="1" customFormat="1" ht="18" customHeight="1">
      <c r="A2" s="172"/>
      <c r="B2" s="483" t="str">
        <f>IF(Projektgrundlagen!B2="","",Projektgrundlagen!B2)</f>
        <v>Freiberufliche Dienstleistungen</v>
      </c>
      <c r="C2" s="483"/>
      <c r="D2" s="483"/>
      <c r="E2" s="483"/>
      <c r="F2" s="484"/>
      <c r="G2" s="148" t="str">
        <f>IF(Projektgrundlagen!F2="","",Projektgrundlagen!F2)</f>
        <v>VII.02.4</v>
      </c>
      <c r="H2" s="110" t="s">
        <v>74</v>
      </c>
      <c r="I2" s="156"/>
      <c r="J2" s="498" t="s">
        <v>126</v>
      </c>
      <c r="M2" s="67" t="s">
        <v>66</v>
      </c>
    </row>
    <row r="3" spans="1:15" s="1" customFormat="1" ht="18" customHeight="1">
      <c r="A3" s="172"/>
      <c r="B3" s="483" t="str">
        <f>IF(Projektgrundlagen!B3="","",Projektgrundlagen!B3)</f>
        <v xml:space="preserve">Besondere Leistungen zur Flächenplanung gem.Anlage 9 HOAI-Freiräumlicher Entwurf </v>
      </c>
      <c r="C3" s="483"/>
      <c r="D3" s="483"/>
      <c r="E3" s="483"/>
      <c r="F3" s="484"/>
      <c r="G3" s="430"/>
      <c r="H3" s="431"/>
      <c r="I3" s="432"/>
      <c r="J3" s="498"/>
      <c r="M3" s="67"/>
    </row>
    <row r="4" spans="1:15" s="1" customFormat="1">
      <c r="A4" s="172"/>
      <c r="B4" s="550" t="s">
        <v>126</v>
      </c>
      <c r="C4" s="550"/>
      <c r="D4" s="550"/>
      <c r="E4" s="550"/>
      <c r="F4" s="551"/>
      <c r="G4" s="151" t="str">
        <f>IF(Projektgrundlagen!F4="","",Projektgrundlagen!F4)</f>
        <v>Vertragsnr.:</v>
      </c>
      <c r="H4" s="154" t="str">
        <f>IF(Projektgrundlagen!G4="","",Projektgrundlagen!G4)</f>
        <v>000.792.717</v>
      </c>
      <c r="I4" s="155"/>
      <c r="J4" s="498"/>
      <c r="M4" s="1" t="str">
        <f ca="1">MID(CELL("dateiname",A2),FIND("]",CELL("dateiname",A2))+1,255)</f>
        <v>F Honorarübersicht</v>
      </c>
    </row>
    <row r="5" spans="1:15" s="1" customFormat="1" ht="7.5" customHeight="1">
      <c r="A5" s="172"/>
      <c r="B5" s="143"/>
      <c r="C5" s="143"/>
      <c r="D5" s="142"/>
      <c r="E5" s="150"/>
      <c r="F5" s="150"/>
      <c r="G5" s="144"/>
      <c r="H5" s="144"/>
      <c r="I5" s="157"/>
      <c r="J5" s="498"/>
    </row>
    <row r="6" spans="1:15" s="1" customFormat="1">
      <c r="A6" s="172"/>
      <c r="B6" s="500" t="str">
        <f>IF(Projektgrundlagen!B6="","",Projektgrundlagen!B6)</f>
        <v>Maßnahmennr:</v>
      </c>
      <c r="C6" s="501"/>
      <c r="D6" s="520" t="str">
        <f>IF(Projektgrundlagen!E6="","",Projektgrundlagen!E6)</f>
        <v>B14HA150700001</v>
      </c>
      <c r="E6" s="520"/>
      <c r="F6" s="520"/>
      <c r="G6" s="149" t="str">
        <f>IF(Projektgrundlagen!F6="","",Projektgrundlagen!F6)</f>
        <v>Vergabenr.:</v>
      </c>
      <c r="H6" s="130" t="str">
        <f>IF(Projektgrundlagen!G6="","",Projektgrundlagen!G6)</f>
        <v>26-004187</v>
      </c>
      <c r="I6" s="132"/>
      <c r="J6" s="498"/>
    </row>
    <row r="7" spans="1:15" s="1" customFormat="1">
      <c r="A7" s="172"/>
      <c r="B7" s="502" t="str">
        <f>IF(Projektgrundlagen!B7="","",Projektgrundlagen!B7)</f>
        <v>Maßnahme:</v>
      </c>
      <c r="C7" s="503"/>
      <c r="D7" s="562" t="str">
        <f>IF(Projektgrundlagen!E7="","",Projektgrundlagen!E7)</f>
        <v>Neubau ASG TUM Campus Taufkirchen / Ottobrunn</v>
      </c>
      <c r="E7" s="562"/>
      <c r="F7" s="562"/>
      <c r="G7" s="562"/>
      <c r="H7" s="562"/>
      <c r="I7" s="563"/>
      <c r="J7" s="498"/>
    </row>
    <row r="8" spans="1:15" s="1" customFormat="1">
      <c r="A8" s="172"/>
      <c r="B8" s="504"/>
      <c r="C8" s="505"/>
      <c r="D8" s="546" t="str">
        <f>IF(Projektgrundlagen!E8="","",Projektgrundlagen!E8)</f>
        <v/>
      </c>
      <c r="E8" s="546"/>
      <c r="F8" s="546"/>
      <c r="G8" s="546"/>
      <c r="H8" s="546"/>
      <c r="I8" s="547"/>
      <c r="J8" s="498"/>
      <c r="M8" s="555"/>
      <c r="N8" s="555"/>
      <c r="O8" s="555"/>
    </row>
    <row r="9" spans="1:15" s="1" customFormat="1">
      <c r="A9" s="172"/>
      <c r="B9" s="481" t="s">
        <v>45</v>
      </c>
      <c r="C9" s="482"/>
      <c r="D9" s="556" t="str">
        <f>IF(Projektgrundlagen!E9="","",Projektgrundlagen!E9)</f>
        <v/>
      </c>
      <c r="E9" s="556"/>
      <c r="F9" s="556"/>
      <c r="G9" s="556"/>
      <c r="H9" s="556"/>
      <c r="I9" s="557"/>
      <c r="J9" s="498"/>
    </row>
    <row r="10" spans="1:15" s="1" customFormat="1" ht="16.5" customHeight="1">
      <c r="A10" s="172"/>
      <c r="B10" s="134"/>
      <c r="C10" s="146"/>
      <c r="D10" s="130"/>
      <c r="E10" s="130"/>
      <c r="F10" s="130"/>
      <c r="G10" s="131"/>
      <c r="H10" s="130"/>
      <c r="I10" s="131"/>
      <c r="M10" s="438"/>
      <c r="N10" s="438"/>
      <c r="O10" s="438"/>
    </row>
    <row r="11" spans="1:15" s="1" customFormat="1" ht="30" customHeight="1">
      <c r="A11" s="175"/>
      <c r="B11" s="251" t="str">
        <f>"Honorarübersicht   "&amp;IF(Projektgrundlagen!I22,"Straßenbau",("Hochbau - "&amp;IF(Projektgrundlagen!I23,"Land","Bund")))</f>
        <v>Honorarübersicht   Hochbau - Land</v>
      </c>
      <c r="C11" s="252"/>
      <c r="D11" s="252"/>
      <c r="E11" s="252"/>
      <c r="F11" s="252"/>
      <c r="G11" s="252"/>
      <c r="H11" s="252"/>
      <c r="I11" s="252"/>
      <c r="J11"/>
      <c r="L11" s="346"/>
      <c r="M11" s="247"/>
      <c r="N11" s="248"/>
      <c r="O11" s="249"/>
    </row>
    <row r="12" spans="1:15" s="1" customFormat="1" ht="9.6" customHeight="1">
      <c r="A12" s="175"/>
      <c r="B12" s="250"/>
      <c r="C12" s="183"/>
      <c r="D12" s="183"/>
      <c r="E12" s="183"/>
      <c r="F12" s="183"/>
      <c r="G12" s="183"/>
      <c r="H12" s="183"/>
      <c r="I12" s="183"/>
      <c r="J12"/>
      <c r="M12" s="247"/>
      <c r="N12" s="248"/>
      <c r="O12" s="249"/>
    </row>
    <row r="13" spans="1:15" s="1" customFormat="1" ht="16.2" customHeight="1">
      <c r="A13" s="172"/>
      <c r="B13" s="63"/>
      <c r="C13" s="41"/>
      <c r="D13" s="441"/>
      <c r="E13" s="41"/>
      <c r="F13" s="41"/>
      <c r="G13" s="20"/>
      <c r="H13" s="345"/>
      <c r="I13" s="16"/>
    </row>
    <row r="14" spans="1:15" s="1" customFormat="1" ht="15" customHeight="1">
      <c r="A14" s="172"/>
      <c r="B14" s="17"/>
      <c r="C14" s="42"/>
      <c r="D14" s="442"/>
      <c r="E14" s="42"/>
      <c r="F14" s="42"/>
      <c r="G14" s="43"/>
      <c r="H14" s="42"/>
      <c r="I14" s="18"/>
    </row>
    <row r="15" spans="1:15" s="1" customFormat="1" ht="29.25" customHeight="1">
      <c r="A15" s="172"/>
      <c r="B15" s="568"/>
      <c r="C15" s="569"/>
      <c r="D15" s="569"/>
      <c r="E15" s="259" t="s">
        <v>211</v>
      </c>
      <c r="F15" s="259" t="s">
        <v>30</v>
      </c>
      <c r="G15" s="558" t="str">
        <f>'E Honorarberechnung'!D37</f>
        <v>Honorar Besondere Leistungen zur Flächenplanung gem.Anlage 9 HOAI-Freiräumlicher Entwurf  netto</v>
      </c>
      <c r="H15" s="19" t="s">
        <v>31</v>
      </c>
      <c r="I15" s="558" t="str">
        <f>'E Honorarberechnung'!C40</f>
        <v>Honorar Freiberufliche Dienstleistungen brutto</v>
      </c>
    </row>
    <row r="16" spans="1:15" s="1" customFormat="1" ht="38.25" customHeight="1">
      <c r="A16" s="172"/>
      <c r="B16" s="560" t="s">
        <v>187</v>
      </c>
      <c r="C16" s="561"/>
      <c r="D16" s="561"/>
      <c r="E16" s="259" t="s">
        <v>41</v>
      </c>
      <c r="F16" s="44"/>
      <c r="G16" s="559"/>
      <c r="H16" s="31"/>
      <c r="I16" s="559"/>
    </row>
    <row r="17" spans="1:15" s="1" customFormat="1" ht="12.75" customHeight="1">
      <c r="A17" s="172"/>
      <c r="B17" s="570"/>
      <c r="C17" s="571"/>
      <c r="D17" s="571"/>
      <c r="E17" s="30" t="s">
        <v>34</v>
      </c>
      <c r="F17" s="30" t="s">
        <v>34</v>
      </c>
      <c r="G17" s="12" t="s">
        <v>34</v>
      </c>
      <c r="H17" s="12" t="s">
        <v>34</v>
      </c>
      <c r="I17" s="12" t="s">
        <v>34</v>
      </c>
    </row>
    <row r="18" spans="1:15" s="1" customFormat="1">
      <c r="A18" s="172"/>
      <c r="B18" s="114" t="str">
        <f>IF(Projektgrundlagen!$I$25,'D Leistungen'!B13,"")</f>
        <v>Titel 1</v>
      </c>
      <c r="C18" s="572" t="str">
        <f>IF('D Leistungen'!F13="","",'D Leistungen'!F13)</f>
        <v>Grundlagenermittlung</v>
      </c>
      <c r="D18" s="573"/>
      <c r="E18" s="450">
        <f>IF(OR('D Leistungen'!K26="",'D Leistungen'!K26=0),0,'D Leistungen'!K26)</f>
        <v>0</v>
      </c>
      <c r="F18" s="256">
        <f>IF($E$28=0,0,IF(AND('E Honorarberechnung'!$O$27,'E Honorarberechnung'!$L$28,'E Honorarberechnung'!$O$28),'E Honorarberechnung'!$I$28*E18,IF(AND('E Honorarberechnung'!$O$27,'E Honorarberechnung'!$L$29,'E Honorarberechnung'!$O$29),'E Honorarberechnung'!$I$29/$E$28*E18,0)))</f>
        <v>0</v>
      </c>
      <c r="G18" s="115">
        <f>SUM(E18:F18)</f>
        <v>0</v>
      </c>
      <c r="H18" s="115">
        <f>+G18*'E Honorarberechnung'!$I$38</f>
        <v>0</v>
      </c>
      <c r="I18" s="116">
        <f>+G18+H18</f>
        <v>0</v>
      </c>
    </row>
    <row r="19" spans="1:15" s="1" customFormat="1">
      <c r="A19" s="172"/>
      <c r="B19" s="117" t="str">
        <f>IF(Projektgrundlagen!$I$25,'D Leistungen'!B28,"")</f>
        <v>Titel 2</v>
      </c>
      <c r="C19" s="564" t="str">
        <f>IF('D Leistungen'!F28="","",'D Leistungen'!F28)</f>
        <v>Vorentwurf</v>
      </c>
      <c r="D19" s="565"/>
      <c r="E19" s="451">
        <f>IF(OR('D Leistungen'!K49="",'D Leistungen'!K49=0),0,'D Leistungen'!K49)</f>
        <v>0</v>
      </c>
      <c r="F19" s="257">
        <f>IF($E$28=0,0,IF(AND('E Honorarberechnung'!$O$27,'E Honorarberechnung'!$L$28,'E Honorarberechnung'!$O$28),'E Honorarberechnung'!$I$28*E19,IF(AND('E Honorarberechnung'!$O$27,'E Honorarberechnung'!$L$29,'E Honorarberechnung'!$O$29),'E Honorarberechnung'!$I$29/$E$28*E19,0)))</f>
        <v>0</v>
      </c>
      <c r="G19" s="118">
        <f t="shared" ref="G19:G26" si="0">SUM(E19:F19)</f>
        <v>0</v>
      </c>
      <c r="H19" s="118">
        <f>+G19*'E Honorarberechnung'!$I$38</f>
        <v>0</v>
      </c>
      <c r="I19" s="119">
        <f t="shared" ref="I19:I26" si="1">+G19+H19</f>
        <v>0</v>
      </c>
    </row>
    <row r="20" spans="1:15" s="1" customFormat="1">
      <c r="A20" s="172"/>
      <c r="B20" s="117" t="str">
        <f>IF(Projektgrundlagen!$I$25,'D Leistungen'!B51,"")</f>
        <v>Titel 3</v>
      </c>
      <c r="C20" s="564" t="str">
        <f>IF('D Leistungen'!F51="","",'D Leistungen'!F51)</f>
        <v>Entwurf</v>
      </c>
      <c r="D20" s="565"/>
      <c r="E20" s="451">
        <f>IF(OR('D Leistungen'!K67="",'D Leistungen'!K67=0),0,'D Leistungen'!K67)</f>
        <v>0</v>
      </c>
      <c r="F20" s="257">
        <f>IF($E$28=0,0,IF(AND('E Honorarberechnung'!$O$27,'E Honorarberechnung'!$L$28,'E Honorarberechnung'!$O$28),'E Honorarberechnung'!$I$28*E20,IF(AND('E Honorarberechnung'!$O$27,'E Honorarberechnung'!$L$29,'E Honorarberechnung'!$O$29),'E Honorarberechnung'!$I$29/$E$28*E20,0)))</f>
        <v>0</v>
      </c>
      <c r="G20" s="118">
        <f t="shared" si="0"/>
        <v>0</v>
      </c>
      <c r="H20" s="118">
        <f>+G20*'E Honorarberechnung'!$I$38</f>
        <v>0</v>
      </c>
      <c r="I20" s="119">
        <f t="shared" si="1"/>
        <v>0</v>
      </c>
    </row>
    <row r="21" spans="1:15" s="1" customFormat="1">
      <c r="A21" s="172"/>
      <c r="B21" s="117" t="str">
        <f>IF(Projektgrundlagen!$I$25,'D Leistungen'!B69,"")</f>
        <v>Titel 4</v>
      </c>
      <c r="C21" s="564" t="str">
        <f>IF('D Leistungen'!F69="","",'D Leistungen'!F69)</f>
        <v>Zusätzliche Leistungen</v>
      </c>
      <c r="D21" s="565"/>
      <c r="E21" s="451">
        <f>IF(OR('D Leistungen'!K80="",'D Leistungen'!K80=0),0,'D Leistungen'!K80)</f>
        <v>0</v>
      </c>
      <c r="F21" s="257">
        <f>IF($E$28=0,0,IF(AND('E Honorarberechnung'!$O$27,'E Honorarberechnung'!$L$28,'E Honorarberechnung'!$O$28),'E Honorarberechnung'!$I$28*E21,IF(AND('E Honorarberechnung'!$O$27,'E Honorarberechnung'!$L$29,'E Honorarberechnung'!$O$29),'E Honorarberechnung'!$I$29/$E$28*E21,0)))</f>
        <v>0</v>
      </c>
      <c r="G21" s="118">
        <f t="shared" si="0"/>
        <v>0</v>
      </c>
      <c r="H21" s="118">
        <f>+G21*'E Honorarberechnung'!$I$38</f>
        <v>0</v>
      </c>
      <c r="I21" s="119">
        <f t="shared" si="1"/>
        <v>0</v>
      </c>
    </row>
    <row r="22" spans="1:15" s="1" customFormat="1">
      <c r="A22" s="172"/>
      <c r="B22" s="117" t="str">
        <f>IF(Projektgrundlagen!$I$25,'D Leistungen'!B81,"")</f>
        <v>Titel 4</v>
      </c>
      <c r="C22" s="564" t="str">
        <f>IF('D Leistungen'!F81="","",'D Leistungen'!F81)</f>
        <v/>
      </c>
      <c r="D22" s="565"/>
      <c r="E22" s="451">
        <f>IF(OR('D Leistungen'!K92="",'D Leistungen'!K92=0),0,'D Leistungen'!K92)</f>
        <v>0</v>
      </c>
      <c r="F22" s="257">
        <f>IF($E$28=0,0,IF(AND('E Honorarberechnung'!$O$27,'E Honorarberechnung'!$L$28,'E Honorarberechnung'!$O$28),'E Honorarberechnung'!$I$28*E22,IF(AND('E Honorarberechnung'!$O$27,'E Honorarberechnung'!$L$29,'E Honorarberechnung'!$O$29),'E Honorarberechnung'!$I$29/$E$28*E22,0)))</f>
        <v>0</v>
      </c>
      <c r="G22" s="118">
        <f t="shared" si="0"/>
        <v>0</v>
      </c>
      <c r="H22" s="118">
        <f>+G22*'E Honorarberechnung'!$I$38</f>
        <v>0</v>
      </c>
      <c r="I22" s="119">
        <f t="shared" si="1"/>
        <v>0</v>
      </c>
    </row>
    <row r="23" spans="1:15" s="1" customFormat="1">
      <c r="A23" s="172"/>
      <c r="B23" s="117" t="str">
        <f>IF(Projektgrundlagen!$I$25,'D Leistungen'!B94,"")</f>
        <v>Titel 6</v>
      </c>
      <c r="C23" s="564" t="str">
        <f>IF('D Leistungen'!F94="","",'D Leistungen'!F94)</f>
        <v/>
      </c>
      <c r="D23" s="565"/>
      <c r="E23" s="451">
        <f>IF(OR('D Leistungen'!K99="",'D Leistungen'!K99=0),0,'D Leistungen'!K99)</f>
        <v>0</v>
      </c>
      <c r="F23" s="257">
        <f>IF($E$28=0,0,IF(AND('E Honorarberechnung'!$O$27,'E Honorarberechnung'!$L$28,'E Honorarberechnung'!$O$28),'E Honorarberechnung'!$I$28*E23,IF(AND('E Honorarberechnung'!$O$27,'E Honorarberechnung'!$L$29,'E Honorarberechnung'!$O$29),'E Honorarberechnung'!$I$29/$E$28*E23,0)))</f>
        <v>0</v>
      </c>
      <c r="G23" s="118">
        <f t="shared" si="0"/>
        <v>0</v>
      </c>
      <c r="H23" s="118">
        <f>+G23*'E Honorarberechnung'!$I$38</f>
        <v>0</v>
      </c>
      <c r="I23" s="119">
        <f t="shared" si="1"/>
        <v>0</v>
      </c>
    </row>
    <row r="24" spans="1:15" s="1" customFormat="1">
      <c r="A24" s="172"/>
      <c r="B24" s="117" t="str">
        <f>IF(Projektgrundlagen!$I$25,'D Leistungen'!B101,"")</f>
        <v>Titel 7</v>
      </c>
      <c r="C24" s="564" t="str">
        <f>IF('D Leistungen'!F101="","",'D Leistungen'!F101)</f>
        <v/>
      </c>
      <c r="D24" s="565"/>
      <c r="E24" s="451">
        <f>IF(OR('D Leistungen'!K106="",'D Leistungen'!K106=0),0,'D Leistungen'!K106)</f>
        <v>0</v>
      </c>
      <c r="F24" s="257">
        <f>IF($E$28=0,0,IF(AND('E Honorarberechnung'!$O$27,'E Honorarberechnung'!$L$28,'E Honorarberechnung'!$O$28),'E Honorarberechnung'!$I$28*E24,IF(AND('E Honorarberechnung'!$O$27,'E Honorarberechnung'!$L$29,'E Honorarberechnung'!$O$29),'E Honorarberechnung'!$I$29/$E$28*E24,0)))</f>
        <v>0</v>
      </c>
      <c r="G24" s="118">
        <f t="shared" si="0"/>
        <v>0</v>
      </c>
      <c r="H24" s="118">
        <f>+G24*'E Honorarberechnung'!$I$38</f>
        <v>0</v>
      </c>
      <c r="I24" s="119">
        <f t="shared" si="1"/>
        <v>0</v>
      </c>
      <c r="M24"/>
      <c r="N24"/>
      <c r="O24"/>
    </row>
    <row r="25" spans="1:15" s="1" customFormat="1">
      <c r="A25" s="172"/>
      <c r="B25" s="117" t="str">
        <f>IF(Projektgrundlagen!$I$25,'D Leistungen'!B108,"")</f>
        <v>Titel 8</v>
      </c>
      <c r="C25" s="564" t="str">
        <f>IF('D Leistungen'!F108="","",'D Leistungen'!F108)</f>
        <v/>
      </c>
      <c r="D25" s="565"/>
      <c r="E25" s="451">
        <f>IF(OR('D Leistungen'!K113="",'D Leistungen'!K113=0),0,'D Leistungen'!K113)</f>
        <v>0</v>
      </c>
      <c r="F25" s="257">
        <f>IF($E$28=0,0,IF(AND('E Honorarberechnung'!$O$27,'E Honorarberechnung'!$L$28,'E Honorarberechnung'!$O$28),'E Honorarberechnung'!$I$28*E25,IF(AND('E Honorarberechnung'!$O$27,'E Honorarberechnung'!$L$29,'E Honorarberechnung'!$O$29),'E Honorarberechnung'!$I$29/$E$28*E25,0)))</f>
        <v>0</v>
      </c>
      <c r="G25" s="118">
        <f t="shared" si="0"/>
        <v>0</v>
      </c>
      <c r="H25" s="118">
        <f>+G25*'E Honorarberechnung'!$I$38</f>
        <v>0</v>
      </c>
      <c r="I25" s="119">
        <f t="shared" si="1"/>
        <v>0</v>
      </c>
    </row>
    <row r="26" spans="1:15" s="1" customFormat="1">
      <c r="A26" s="172"/>
      <c r="B26" s="120" t="str">
        <f>IF(Projektgrundlagen!$I$25,'D Leistungen'!B115,"")</f>
        <v>Titel 9</v>
      </c>
      <c r="C26" s="566" t="str">
        <f>IF('D Leistungen'!F115="","",'D Leistungen'!F115)</f>
        <v/>
      </c>
      <c r="D26" s="567"/>
      <c r="E26" s="452">
        <f>IF(OR('D Leistungen'!K120="",'D Leistungen'!K120=0),0,'D Leistungen'!K120)</f>
        <v>0</v>
      </c>
      <c r="F26" s="258">
        <f>IF($E$28=0,0,IF(AND('E Honorarberechnung'!$O$27,'E Honorarberechnung'!$L$28,'E Honorarberechnung'!$O$28),'E Honorarberechnung'!$I$28*E26,IF(AND('E Honorarberechnung'!$O$27,'E Honorarberechnung'!$L$29,'E Honorarberechnung'!$O$29),'E Honorarberechnung'!$I$29/$E$28*E26,0)))</f>
        <v>0</v>
      </c>
      <c r="G26" s="121">
        <f t="shared" si="0"/>
        <v>0</v>
      </c>
      <c r="H26" s="121">
        <f>+G26*'E Honorarberechnung'!$I$38</f>
        <v>0</v>
      </c>
      <c r="I26" s="163">
        <f t="shared" si="1"/>
        <v>0</v>
      </c>
    </row>
    <row r="27" spans="1:15" s="52" customFormat="1" ht="17.399999999999999" thickBot="1">
      <c r="A27" s="194"/>
      <c r="B27" s="34"/>
      <c r="C27" s="34"/>
      <c r="D27" s="34"/>
      <c r="E27" s="129"/>
      <c r="F27" s="49"/>
      <c r="G27" s="51"/>
    </row>
    <row r="28" spans="1:15" s="6" customFormat="1" ht="26.7" customHeight="1" thickBot="1">
      <c r="A28" s="174"/>
      <c r="B28" s="181" t="s">
        <v>29</v>
      </c>
      <c r="C28" s="439"/>
      <c r="D28" s="440"/>
      <c r="E28" s="331">
        <f>SUM(E18:E26)</f>
        <v>0</v>
      </c>
      <c r="F28" s="332">
        <f>SUM(F18:F26)</f>
        <v>0</v>
      </c>
      <c r="G28" s="332">
        <f>SUM(G18:G26)</f>
        <v>0</v>
      </c>
      <c r="H28" s="333">
        <f>SUM(H18:H26)</f>
        <v>0</v>
      </c>
      <c r="I28" s="290">
        <f>SUM(I18:I26)</f>
        <v>0</v>
      </c>
    </row>
    <row r="29" spans="1:15" s="1" customFormat="1" ht="15" customHeight="1">
      <c r="A29" s="172"/>
      <c r="D29" s="45"/>
    </row>
    <row r="30" spans="1:15"/>
  </sheetData>
  <sheetProtection sheet="1" formatRows="0"/>
  <mergeCells count="27">
    <mergeCell ref="B15:D15"/>
    <mergeCell ref="B17:D17"/>
    <mergeCell ref="C18:D18"/>
    <mergeCell ref="C19:D19"/>
    <mergeCell ref="C20:D20"/>
    <mergeCell ref="C21:D21"/>
    <mergeCell ref="C25:D25"/>
    <mergeCell ref="C26:D26"/>
    <mergeCell ref="C22:D22"/>
    <mergeCell ref="C23:D23"/>
    <mergeCell ref="C24:D24"/>
    <mergeCell ref="M8:O8"/>
    <mergeCell ref="D9:I9"/>
    <mergeCell ref="D8:I8"/>
    <mergeCell ref="B9:C9"/>
    <mergeCell ref="G15:G16"/>
    <mergeCell ref="I15:I16"/>
    <mergeCell ref="J2:J9"/>
    <mergeCell ref="B16:D16"/>
    <mergeCell ref="B6:C6"/>
    <mergeCell ref="B7:C7"/>
    <mergeCell ref="B8:C8"/>
    <mergeCell ref="D7:I7"/>
    <mergeCell ref="B2:F2"/>
    <mergeCell ref="B3:F3"/>
    <mergeCell ref="B4:F4"/>
    <mergeCell ref="D6:F6"/>
  </mergeCells>
  <pageMargins left="0.39370078740157483" right="0.19685039370078741" top="0.39370078740157483" bottom="0.47244094488188981" header="0.31496062992125984" footer="0.31496062992125984"/>
  <pageSetup paperSize="9" scale="92" fitToHeight="0" orientation="portrait" r:id="rId1"/>
  <headerFooter scaleWithDoc="0">
    <oddFooter>&amp;L&amp;8©  VHF Bayern - Stand November 2022&amp;R&amp;P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3">
    <tabColor theme="0" tint="-0.14999847407452621"/>
    <pageSetUpPr fitToPage="1"/>
  </sheetPr>
  <dimension ref="A1:M52"/>
  <sheetViews>
    <sheetView showGridLines="0" topLeftCell="A3" zoomScaleNormal="100" zoomScaleSheetLayoutView="100" zoomScalePageLayoutView="50" workbookViewId="0">
      <selection activeCell="D9" sqref="D9:I9"/>
    </sheetView>
  </sheetViews>
  <sheetFormatPr baseColWidth="10" defaultColWidth="0" defaultRowHeight="16.8" zeroHeight="1"/>
  <cols>
    <col min="1" max="1" width="5.6640625" style="175" customWidth="1"/>
    <col min="2" max="2" width="10.6640625" customWidth="1"/>
    <col min="3" max="3" width="12" customWidth="1"/>
    <col min="4" max="4" width="7.5546875" customWidth="1"/>
    <col min="5" max="5" width="19" customWidth="1"/>
    <col min="6" max="6" width="5.6640625" customWidth="1"/>
    <col min="7" max="7" width="19" customWidth="1"/>
    <col min="8" max="8" width="10.5546875" customWidth="1"/>
    <col min="9" max="9" width="19" customWidth="1"/>
    <col min="10" max="10" width="2.6640625" customWidth="1"/>
    <col min="11" max="11" width="11.44140625" style="56" hidden="1" customWidth="1"/>
    <col min="12" max="16384" width="11.44140625" hidden="1"/>
  </cols>
  <sheetData>
    <row r="1" spans="1:13"/>
    <row r="2" spans="1:13" s="1" customFormat="1" ht="17.399999999999999">
      <c r="A2" s="172"/>
      <c r="B2" s="483" t="str">
        <f>IF(Projektgrundlagen!B2="","",Projektgrundlagen!B2)</f>
        <v>Freiberufliche Dienstleistungen</v>
      </c>
      <c r="C2" s="483"/>
      <c r="D2" s="483"/>
      <c r="E2" s="483"/>
      <c r="F2" s="484"/>
      <c r="G2" s="148" t="str">
        <f>IF(Projektgrundlagen!F2="","",Projektgrundlagen!F2)</f>
        <v>VII.02.4</v>
      </c>
      <c r="H2" s="520" t="s">
        <v>84</v>
      </c>
      <c r="I2" s="521"/>
      <c r="J2" s="586" t="s">
        <v>72</v>
      </c>
      <c r="K2" s="139" t="s">
        <v>26</v>
      </c>
      <c r="M2" s="67" t="s">
        <v>66</v>
      </c>
    </row>
    <row r="3" spans="1:13" s="1" customFormat="1" ht="18" customHeight="1">
      <c r="A3" s="172"/>
      <c r="B3" s="483" t="str">
        <f>IF(Projektgrundlagen!B3="","",Projektgrundlagen!B3)</f>
        <v xml:space="preserve">Besondere Leistungen zur Flächenplanung gem.Anlage 9 HOAI-Freiräumlicher Entwurf </v>
      </c>
      <c r="C3" s="483"/>
      <c r="D3" s="483"/>
      <c r="E3" s="483"/>
      <c r="F3" s="484"/>
      <c r="G3" s="430"/>
      <c r="H3" s="431"/>
      <c r="I3" s="432"/>
      <c r="J3" s="586"/>
      <c r="K3" s="139"/>
      <c r="M3" s="67"/>
    </row>
    <row r="4" spans="1:13" s="1" customFormat="1" ht="15" customHeight="1">
      <c r="A4" s="172"/>
      <c r="B4" s="550" t="s">
        <v>72</v>
      </c>
      <c r="C4" s="550"/>
      <c r="D4" s="550"/>
      <c r="E4" s="550"/>
      <c r="F4" s="551"/>
      <c r="G4" s="151" t="str">
        <f>IF(Projektgrundlagen!F4="","",Projektgrundlagen!F4)</f>
        <v>Vertragsnr.:</v>
      </c>
      <c r="H4" s="548" t="str">
        <f>IF(Projektgrundlagen!G4="","",Projektgrundlagen!G4)</f>
        <v>000.792.717</v>
      </c>
      <c r="I4" s="549"/>
      <c r="J4" s="586"/>
      <c r="K4" s="36"/>
      <c r="M4" s="1" t="str">
        <f ca="1">MID(CELL("dateiname",A2),FIND("]",CELL("dateiname",A2))+1,255)</f>
        <v>G Honorarabrechnung</v>
      </c>
    </row>
    <row r="5" spans="1:13" s="1" customFormat="1" ht="7.5" customHeight="1">
      <c r="A5" s="172"/>
      <c r="B5" s="143"/>
      <c r="C5" s="143"/>
      <c r="D5" s="143"/>
      <c r="E5" s="143"/>
      <c r="F5" s="143"/>
      <c r="G5" s="142"/>
      <c r="H5" s="142"/>
      <c r="I5" s="142"/>
      <c r="J5" s="586"/>
      <c r="K5" s="36"/>
    </row>
    <row r="6" spans="1:13" s="1" customFormat="1" ht="15" customHeight="1">
      <c r="A6" s="172"/>
      <c r="B6" s="582" t="str">
        <f>IF(Projektgrundlagen!B6="","",Projektgrundlagen!B6)</f>
        <v>Maßnahmennr:</v>
      </c>
      <c r="C6" s="583"/>
      <c r="D6" s="530" t="str">
        <f>IF(Projektgrundlagen!E6="","",Projektgrundlagen!E6)</f>
        <v>B14HA150700001</v>
      </c>
      <c r="E6" s="530"/>
      <c r="F6" s="530"/>
      <c r="G6" s="149" t="str">
        <f>IF(Projektgrundlagen!F6="","",Projektgrundlagen!F6)</f>
        <v>Vergabenr.:</v>
      </c>
      <c r="H6" s="584" t="str">
        <f>IF(Projektgrundlagen!G6="","",Projektgrundlagen!G6)</f>
        <v>26-004187</v>
      </c>
      <c r="I6" s="585"/>
      <c r="J6" s="586"/>
      <c r="K6" s="36"/>
    </row>
    <row r="7" spans="1:13" s="1" customFormat="1" ht="15" customHeight="1">
      <c r="A7" s="172"/>
      <c r="B7" s="504" t="str">
        <f>IF(Projektgrundlagen!B7="","",Projektgrundlagen!B7)</f>
        <v>Maßnahme:</v>
      </c>
      <c r="C7" s="505"/>
      <c r="D7" s="575" t="str">
        <f>IF(Projektgrundlagen!E7="","",Projektgrundlagen!E7)</f>
        <v>Neubau ASG TUM Campus Taufkirchen / Ottobrunn</v>
      </c>
      <c r="E7" s="575"/>
      <c r="F7" s="575"/>
      <c r="G7" s="575"/>
      <c r="H7" s="575"/>
      <c r="I7" s="576"/>
      <c r="J7" s="586"/>
      <c r="K7" s="36"/>
    </row>
    <row r="8" spans="1:13" s="1" customFormat="1" ht="15" customHeight="1">
      <c r="A8" s="172"/>
      <c r="B8" s="504"/>
      <c r="C8" s="505"/>
      <c r="D8" s="577" t="str">
        <f>IF(Projektgrundlagen!E8="","",Projektgrundlagen!E8)</f>
        <v/>
      </c>
      <c r="E8" s="577"/>
      <c r="F8" s="577"/>
      <c r="G8" s="577"/>
      <c r="H8" s="577"/>
      <c r="I8" s="578"/>
      <c r="J8" s="586"/>
      <c r="K8" s="36"/>
    </row>
    <row r="9" spans="1:13" s="1" customFormat="1" ht="15" customHeight="1">
      <c r="A9" s="172"/>
      <c r="B9" s="481" t="s">
        <v>45</v>
      </c>
      <c r="C9" s="482"/>
      <c r="D9" s="548" t="str">
        <f>IF(Projektgrundlagen!E9="","",Projektgrundlagen!E9)</f>
        <v/>
      </c>
      <c r="E9" s="548"/>
      <c r="F9" s="548"/>
      <c r="G9" s="548"/>
      <c r="H9" s="548"/>
      <c r="I9" s="549"/>
      <c r="J9" s="586"/>
      <c r="K9" s="36"/>
    </row>
    <row r="10" spans="1:13" s="1" customFormat="1">
      <c r="A10" s="172"/>
      <c r="B10" s="134"/>
      <c r="C10" s="146"/>
      <c r="D10" s="146"/>
      <c r="E10" s="146"/>
      <c r="F10" s="130"/>
      <c r="G10" s="131"/>
      <c r="H10" s="130"/>
      <c r="I10" s="131"/>
      <c r="K10" s="36"/>
    </row>
    <row r="11" spans="1:13" s="1" customFormat="1" ht="22.5" customHeight="1">
      <c r="A11" s="172"/>
      <c r="B11" s="318" t="str">
        <f>"Honorarabrechnung "&amp;IF(Projektgrundlagen!I22,"Straßenbau",("Hochbau - "&amp;IF(Projektgrundlagen!I23,"Land","Bund")))</f>
        <v>Honorarabrechnung Hochbau - Land</v>
      </c>
      <c r="C11" s="252"/>
      <c r="D11" s="252"/>
      <c r="E11" s="252"/>
      <c r="F11" s="252"/>
      <c r="G11" s="252"/>
      <c r="H11" s="252"/>
      <c r="I11" s="252"/>
      <c r="K11" s="36"/>
    </row>
    <row r="12" spans="1:13" s="1" customFormat="1" ht="7.2" customHeight="1">
      <c r="A12" s="172"/>
      <c r="B12" s="250"/>
      <c r="C12" s="183"/>
      <c r="D12" s="183"/>
      <c r="E12" s="183"/>
      <c r="F12" s="183"/>
      <c r="G12" s="183"/>
      <c r="H12" s="183"/>
      <c r="I12" s="183"/>
      <c r="K12" s="36"/>
    </row>
    <row r="13" spans="1:13">
      <c r="B13" s="601" t="s">
        <v>101</v>
      </c>
      <c r="C13" s="602"/>
      <c r="D13" s="574"/>
      <c r="E13" s="574"/>
      <c r="F13" s="276"/>
      <c r="G13" s="276"/>
      <c r="H13" s="276"/>
      <c r="I13" s="277"/>
    </row>
    <row r="14" spans="1:13" s="1" customFormat="1" ht="15" customHeight="1">
      <c r="A14" s="172"/>
      <c r="B14" s="63"/>
      <c r="C14" s="41"/>
      <c r="D14" s="64"/>
      <c r="E14" s="16"/>
      <c r="F14" s="21" t="s">
        <v>94</v>
      </c>
      <c r="G14" s="20"/>
      <c r="H14" s="41"/>
      <c r="I14" s="16"/>
      <c r="K14" s="36"/>
    </row>
    <row r="15" spans="1:13" s="1" customFormat="1" ht="15" customHeight="1">
      <c r="A15" s="172"/>
      <c r="B15" s="17"/>
      <c r="C15" s="42"/>
      <c r="D15" s="278"/>
      <c r="E15" s="18"/>
      <c r="F15" s="184" t="s">
        <v>156</v>
      </c>
      <c r="G15" s="348"/>
      <c r="H15" s="603"/>
      <c r="I15" s="604"/>
      <c r="K15" s="36"/>
    </row>
    <row r="16" spans="1:13" s="1" customFormat="1" ht="29.25" customHeight="1">
      <c r="A16" s="172"/>
      <c r="B16" s="579" t="s">
        <v>210</v>
      </c>
      <c r="C16" s="580"/>
      <c r="D16" s="581"/>
      <c r="E16" s="320" t="s">
        <v>101</v>
      </c>
      <c r="F16" s="597" t="s">
        <v>96</v>
      </c>
      <c r="G16" s="598"/>
      <c r="H16" s="597" t="s">
        <v>160</v>
      </c>
      <c r="I16" s="598"/>
      <c r="K16" s="36"/>
    </row>
    <row r="17" spans="1:12" s="1" customFormat="1" ht="45" customHeight="1">
      <c r="A17" s="172"/>
      <c r="B17" s="279"/>
      <c r="C17" s="321"/>
      <c r="D17" s="330"/>
      <c r="E17" s="374" t="str">
        <f>'F Honorarübersicht'!I15</f>
        <v>Honorar Freiberufliche Dienstleistungen brutto</v>
      </c>
      <c r="F17" s="280" t="s">
        <v>95</v>
      </c>
      <c r="G17" s="281" t="str">
        <f>IF('E Honorarberechnung'!I38&lt;=0," anteiliges Honorar        netto"," anteiliges Honorar        brutto")</f>
        <v xml:space="preserve"> anteiliges Honorar        brutto</v>
      </c>
      <c r="H17" s="281" t="s">
        <v>129</v>
      </c>
      <c r="I17" s="281" t="str">
        <f>IF('E Honorarberechnung'!I38&lt;=0," geprüftes Honorar        netto"," geprüftes Honorar        brutto")</f>
        <v xml:space="preserve"> geprüftes Honorar        brutto</v>
      </c>
      <c r="K17" s="36"/>
    </row>
    <row r="18" spans="1:12" s="1" customFormat="1" ht="12.75" customHeight="1">
      <c r="A18" s="172"/>
      <c r="B18" s="282"/>
      <c r="C18" s="322"/>
      <c r="D18" s="329"/>
      <c r="E18" s="283" t="s">
        <v>34</v>
      </c>
      <c r="F18" s="281"/>
      <c r="G18" s="281" t="s">
        <v>34</v>
      </c>
      <c r="H18" s="281" t="s">
        <v>118</v>
      </c>
      <c r="I18" s="281" t="s">
        <v>34</v>
      </c>
      <c r="K18" s="36"/>
    </row>
    <row r="19" spans="1:12" s="1" customFormat="1" ht="15" customHeight="1">
      <c r="A19" s="172"/>
      <c r="B19" s="306" t="str">
        <f>'F Honorarübersicht'!B18</f>
        <v>Titel 1</v>
      </c>
      <c r="C19" s="323" t="str">
        <f>'F Honorarübersicht'!C18</f>
        <v>Grundlagenermittlung</v>
      </c>
      <c r="D19" s="326"/>
      <c r="E19" s="307">
        <f>'F Honorarübersicht'!I18</f>
        <v>0</v>
      </c>
      <c r="F19" s="308"/>
      <c r="G19" s="309">
        <f>IF(K19,E19,"")</f>
        <v>0</v>
      </c>
      <c r="H19" s="295"/>
      <c r="I19" s="296" t="str">
        <f>IFERROR(IF(OR(H19="",H19&gt;100%,H19&lt;0),"",G19*H19),"")</f>
        <v/>
      </c>
      <c r="K19" s="36" t="b">
        <v>1</v>
      </c>
    </row>
    <row r="20" spans="1:12" s="1" customFormat="1" ht="15" customHeight="1">
      <c r="A20" s="172"/>
      <c r="B20" s="310" t="str">
        <f>'F Honorarübersicht'!B19</f>
        <v>Titel 2</v>
      </c>
      <c r="C20" s="324" t="str">
        <f>'F Honorarübersicht'!C19</f>
        <v>Vorentwurf</v>
      </c>
      <c r="D20" s="327"/>
      <c r="E20" s="311">
        <f>'F Honorarübersicht'!I19</f>
        <v>0</v>
      </c>
      <c r="F20" s="312"/>
      <c r="G20" s="313">
        <f t="shared" ref="G20:G27" si="0">IF(K20,E20,"")</f>
        <v>0</v>
      </c>
      <c r="H20" s="298"/>
      <c r="I20" s="299" t="str">
        <f t="shared" ref="I20:I27" si="1">IFERROR(IF(OR(H20="",H20&gt;100%,H20&lt;0),"",G20*H20),"")</f>
        <v/>
      </c>
      <c r="K20" s="36" t="b">
        <v>1</v>
      </c>
    </row>
    <row r="21" spans="1:12" s="1" customFormat="1" ht="15" customHeight="1">
      <c r="A21" s="172"/>
      <c r="B21" s="310" t="str">
        <f>'F Honorarübersicht'!B20</f>
        <v>Titel 3</v>
      </c>
      <c r="C21" s="324" t="str">
        <f>'F Honorarübersicht'!C20</f>
        <v>Entwurf</v>
      </c>
      <c r="D21" s="327"/>
      <c r="E21" s="311">
        <f>'F Honorarübersicht'!I20</f>
        <v>0</v>
      </c>
      <c r="F21" s="312"/>
      <c r="G21" s="313">
        <f t="shared" si="0"/>
        <v>0</v>
      </c>
      <c r="H21" s="298"/>
      <c r="I21" s="299" t="str">
        <f t="shared" si="1"/>
        <v/>
      </c>
      <c r="K21" s="36" t="b">
        <v>1</v>
      </c>
    </row>
    <row r="22" spans="1:12" s="1" customFormat="1" ht="15" customHeight="1">
      <c r="A22" s="172"/>
      <c r="B22" s="310" t="str">
        <f>'F Honorarübersicht'!B21</f>
        <v>Titel 4</v>
      </c>
      <c r="C22" s="324" t="str">
        <f>'F Honorarübersicht'!C21</f>
        <v>Zusätzliche Leistungen</v>
      </c>
      <c r="D22" s="327"/>
      <c r="E22" s="311">
        <f>'F Honorarübersicht'!I21</f>
        <v>0</v>
      </c>
      <c r="F22" s="312"/>
      <c r="G22" s="313" t="str">
        <f t="shared" si="0"/>
        <v/>
      </c>
      <c r="H22" s="298"/>
      <c r="I22" s="299" t="str">
        <f t="shared" si="1"/>
        <v/>
      </c>
      <c r="K22" s="36" t="b">
        <v>0</v>
      </c>
    </row>
    <row r="23" spans="1:12" s="1" customFormat="1" ht="15" customHeight="1">
      <c r="A23" s="172"/>
      <c r="B23" s="310" t="str">
        <f>'F Honorarübersicht'!B22</f>
        <v>Titel 4</v>
      </c>
      <c r="C23" s="324" t="str">
        <f>'F Honorarübersicht'!C22</f>
        <v/>
      </c>
      <c r="D23" s="327"/>
      <c r="E23" s="311">
        <f>'F Honorarübersicht'!I22</f>
        <v>0</v>
      </c>
      <c r="F23" s="312"/>
      <c r="G23" s="313" t="str">
        <f t="shared" si="0"/>
        <v/>
      </c>
      <c r="H23" s="298"/>
      <c r="I23" s="299" t="str">
        <f t="shared" si="1"/>
        <v/>
      </c>
      <c r="K23" s="36" t="b">
        <v>0</v>
      </c>
    </row>
    <row r="24" spans="1:12" s="1" customFormat="1" ht="15" customHeight="1">
      <c r="A24" s="172"/>
      <c r="B24" s="310" t="str">
        <f>'F Honorarübersicht'!B23</f>
        <v>Titel 6</v>
      </c>
      <c r="C24" s="324" t="str">
        <f>'F Honorarübersicht'!C23</f>
        <v/>
      </c>
      <c r="D24" s="327"/>
      <c r="E24" s="311">
        <f>'F Honorarübersicht'!I23</f>
        <v>0</v>
      </c>
      <c r="F24" s="312"/>
      <c r="G24" s="313" t="str">
        <f t="shared" si="0"/>
        <v/>
      </c>
      <c r="H24" s="298"/>
      <c r="I24" s="299" t="str">
        <f t="shared" si="1"/>
        <v/>
      </c>
      <c r="K24" s="36" t="b">
        <v>0</v>
      </c>
    </row>
    <row r="25" spans="1:12" s="1" customFormat="1" ht="15" customHeight="1">
      <c r="A25" s="172"/>
      <c r="B25" s="310" t="str">
        <f>'F Honorarübersicht'!B24</f>
        <v>Titel 7</v>
      </c>
      <c r="C25" s="324" t="str">
        <f>'F Honorarübersicht'!C24</f>
        <v/>
      </c>
      <c r="D25" s="327"/>
      <c r="E25" s="311">
        <f>'F Honorarübersicht'!I24</f>
        <v>0</v>
      </c>
      <c r="F25" s="312"/>
      <c r="G25" s="313" t="str">
        <f t="shared" si="0"/>
        <v/>
      </c>
      <c r="H25" s="298"/>
      <c r="I25" s="299" t="str">
        <f t="shared" si="1"/>
        <v/>
      </c>
      <c r="K25" s="36" t="b">
        <v>0</v>
      </c>
    </row>
    <row r="26" spans="1:12" s="1" customFormat="1" ht="15" customHeight="1">
      <c r="A26" s="172"/>
      <c r="B26" s="310" t="str">
        <f>'F Honorarübersicht'!B25</f>
        <v>Titel 8</v>
      </c>
      <c r="C26" s="324" t="str">
        <f>'F Honorarübersicht'!C25</f>
        <v/>
      </c>
      <c r="D26" s="327"/>
      <c r="E26" s="311">
        <f>'F Honorarübersicht'!I25</f>
        <v>0</v>
      </c>
      <c r="F26" s="312"/>
      <c r="G26" s="313" t="str">
        <f t="shared" si="0"/>
        <v/>
      </c>
      <c r="H26" s="298"/>
      <c r="I26" s="299" t="str">
        <f t="shared" si="1"/>
        <v/>
      </c>
      <c r="K26" s="36" t="b">
        <v>0</v>
      </c>
      <c r="L26" s="65" t="s">
        <v>51</v>
      </c>
    </row>
    <row r="27" spans="1:12" s="1" customFormat="1" ht="15" customHeight="1">
      <c r="A27" s="172"/>
      <c r="B27" s="314" t="str">
        <f>'F Honorarübersicht'!B26</f>
        <v>Titel 9</v>
      </c>
      <c r="C27" s="325" t="str">
        <f>'F Honorarübersicht'!C26</f>
        <v/>
      </c>
      <c r="D27" s="328"/>
      <c r="E27" s="315">
        <f>'F Honorarübersicht'!I26</f>
        <v>0</v>
      </c>
      <c r="F27" s="316"/>
      <c r="G27" s="317" t="str">
        <f t="shared" si="0"/>
        <v/>
      </c>
      <c r="H27" s="301"/>
      <c r="I27" s="302" t="str">
        <f t="shared" si="1"/>
        <v/>
      </c>
      <c r="K27" s="36" t="b">
        <v>0</v>
      </c>
    </row>
    <row r="28" spans="1:12" ht="17.399999999999999" thickBot="1"/>
    <row r="29" spans="1:12" s="1" customFormat="1" ht="24.6" customHeight="1" thickBot="1">
      <c r="A29" s="172"/>
      <c r="B29" s="286" t="s">
        <v>132</v>
      </c>
      <c r="C29" s="287"/>
      <c r="D29" s="288"/>
      <c r="E29" s="289">
        <f>SUM(E19:E27)</f>
        <v>0</v>
      </c>
      <c r="F29" s="334"/>
      <c r="G29" s="335">
        <f>SUM(G19:G27)</f>
        <v>0</v>
      </c>
      <c r="H29" s="336"/>
      <c r="I29" s="337">
        <f>SUM(I19:I27)</f>
        <v>0</v>
      </c>
      <c r="K29" s="36"/>
    </row>
    <row r="30" spans="1:12"/>
    <row r="31" spans="1:12">
      <c r="B31" s="601" t="s">
        <v>147</v>
      </c>
      <c r="C31" s="602"/>
      <c r="D31" s="574"/>
      <c r="E31" s="574"/>
      <c r="F31" s="276"/>
      <c r="G31" s="276"/>
      <c r="H31" s="276"/>
      <c r="I31" s="277"/>
    </row>
    <row r="32" spans="1:12" s="1" customFormat="1" ht="12.75" customHeight="1">
      <c r="A32" s="172"/>
      <c r="B32" s="282" t="s">
        <v>155</v>
      </c>
      <c r="C32" s="284" t="s">
        <v>102</v>
      </c>
      <c r="D32" s="285"/>
      <c r="E32" s="285"/>
      <c r="F32" s="283"/>
      <c r="G32" s="281" t="s">
        <v>34</v>
      </c>
      <c r="H32" s="281" t="s">
        <v>118</v>
      </c>
      <c r="I32" s="281" t="s">
        <v>34</v>
      </c>
      <c r="K32" s="36"/>
    </row>
    <row r="33" spans="1:11">
      <c r="B33" s="303" t="s">
        <v>149</v>
      </c>
      <c r="C33" s="600" t="s">
        <v>141</v>
      </c>
      <c r="D33" s="600"/>
      <c r="E33" s="600"/>
      <c r="F33" s="600"/>
      <c r="G33" s="294"/>
      <c r="H33" s="295"/>
      <c r="I33" s="296">
        <f t="shared" ref="I33:I38" si="2">IFERROR(G33*H33,"")</f>
        <v>0</v>
      </c>
    </row>
    <row r="34" spans="1:11">
      <c r="B34" s="304" t="s">
        <v>150</v>
      </c>
      <c r="C34" s="587"/>
      <c r="D34" s="587"/>
      <c r="E34" s="587"/>
      <c r="F34" s="587"/>
      <c r="G34" s="297"/>
      <c r="H34" s="298"/>
      <c r="I34" s="299">
        <f t="shared" si="2"/>
        <v>0</v>
      </c>
    </row>
    <row r="35" spans="1:11">
      <c r="B35" s="304" t="s">
        <v>151</v>
      </c>
      <c r="C35" s="587"/>
      <c r="D35" s="587"/>
      <c r="E35" s="587"/>
      <c r="F35" s="587"/>
      <c r="G35" s="297"/>
      <c r="H35" s="298"/>
      <c r="I35" s="299">
        <f t="shared" si="2"/>
        <v>0</v>
      </c>
    </row>
    <row r="36" spans="1:11">
      <c r="B36" s="304" t="s">
        <v>152</v>
      </c>
      <c r="C36" s="587"/>
      <c r="D36" s="587"/>
      <c r="E36" s="587"/>
      <c r="F36" s="587"/>
      <c r="G36" s="297"/>
      <c r="H36" s="298"/>
      <c r="I36" s="299">
        <f t="shared" si="2"/>
        <v>0</v>
      </c>
    </row>
    <row r="37" spans="1:11">
      <c r="B37" s="304" t="s">
        <v>153</v>
      </c>
      <c r="C37" s="587"/>
      <c r="D37" s="587"/>
      <c r="E37" s="587"/>
      <c r="F37" s="587"/>
      <c r="G37" s="297"/>
      <c r="H37" s="298"/>
      <c r="I37" s="299">
        <f t="shared" si="2"/>
        <v>0</v>
      </c>
    </row>
    <row r="38" spans="1:11">
      <c r="B38" s="305" t="s">
        <v>154</v>
      </c>
      <c r="C38" s="599"/>
      <c r="D38" s="599"/>
      <c r="E38" s="599"/>
      <c r="F38" s="599"/>
      <c r="G38" s="300"/>
      <c r="H38" s="301"/>
      <c r="I38" s="302">
        <f t="shared" si="2"/>
        <v>0</v>
      </c>
    </row>
    <row r="39" spans="1:11" ht="17.399999999999999" thickBot="1"/>
    <row r="40" spans="1:11" s="1" customFormat="1" ht="24" customHeight="1" thickBot="1">
      <c r="A40" s="172"/>
      <c r="B40" s="286" t="s">
        <v>148</v>
      </c>
      <c r="C40" s="420"/>
      <c r="D40" s="291"/>
      <c r="E40" s="292"/>
      <c r="F40" s="293">
        <f>SUM(F27:F38)</f>
        <v>0</v>
      </c>
      <c r="G40" s="289">
        <f>SUM(G33:G38)+G29</f>
        <v>0</v>
      </c>
      <c r="H40" s="338"/>
      <c r="I40" s="337">
        <f>SUM(I33:I38)+I29</f>
        <v>0</v>
      </c>
      <c r="K40" s="36"/>
    </row>
    <row r="41" spans="1:11">
      <c r="B41" s="122"/>
      <c r="C41" s="122"/>
      <c r="D41" s="122"/>
      <c r="E41" s="122"/>
      <c r="F41" s="122"/>
      <c r="G41" s="122"/>
      <c r="H41" s="122"/>
      <c r="I41" s="122"/>
    </row>
    <row r="42" spans="1:11">
      <c r="B42" s="421" t="s">
        <v>103</v>
      </c>
      <c r="C42" s="276"/>
      <c r="D42" s="276"/>
      <c r="E42" s="276"/>
      <c r="F42" s="276"/>
      <c r="G42" s="276"/>
      <c r="H42" s="276"/>
      <c r="I42" s="277"/>
    </row>
    <row r="43" spans="1:11">
      <c r="B43" s="422" t="s">
        <v>104</v>
      </c>
      <c r="C43" s="423"/>
      <c r="D43" s="594"/>
      <c r="E43" s="595"/>
      <c r="F43" s="595"/>
      <c r="G43" s="595"/>
      <c r="H43" s="596"/>
      <c r="I43" s="164">
        <f>I40</f>
        <v>0</v>
      </c>
    </row>
    <row r="44" spans="1:11">
      <c r="B44" s="165" t="str">
        <f>IF(Projektgrundlagen!I22,"","Einbehalt:")</f>
        <v>Einbehalt:</v>
      </c>
      <c r="C44" s="166"/>
      <c r="D44" s="587" t="s">
        <v>106</v>
      </c>
      <c r="E44" s="587"/>
      <c r="F44" s="587"/>
      <c r="G44" s="587"/>
      <c r="H44" s="167">
        <v>0.05</v>
      </c>
      <c r="I44" s="272">
        <f>IF(Projektgrundlagen!I22,"",I43*-1*H44)</f>
        <v>0</v>
      </c>
    </row>
    <row r="45" spans="1:11">
      <c r="B45" s="424" t="s">
        <v>105</v>
      </c>
      <c r="C45" s="425"/>
      <c r="D45" s="591" t="s">
        <v>176</v>
      </c>
      <c r="E45" s="592"/>
      <c r="F45" s="592"/>
      <c r="G45" s="592"/>
      <c r="H45" s="593"/>
      <c r="I45" s="347"/>
    </row>
    <row r="46" spans="1:11" ht="17.399999999999999" thickBot="1"/>
    <row r="47" spans="1:11" ht="26.7" customHeight="1" thickBot="1">
      <c r="B47" s="426" t="s">
        <v>133</v>
      </c>
      <c r="C47" s="427"/>
      <c r="D47" s="588"/>
      <c r="E47" s="589"/>
      <c r="F47" s="589"/>
      <c r="G47" s="590"/>
      <c r="H47" s="339"/>
      <c r="I47" s="253">
        <f>IF(Projektgrundlagen!I22,I43-I45,SUM(I43:I44)-I45)</f>
        <v>0</v>
      </c>
    </row>
    <row r="48" spans="1:11"/>
    <row r="49"/>
    <row r="50"/>
    <row r="51"/>
    <row r="52"/>
  </sheetData>
  <sheetProtection sheet="1" formatRows="0"/>
  <mergeCells count="33">
    <mergeCell ref="J2:J9"/>
    <mergeCell ref="D44:G44"/>
    <mergeCell ref="D47:G47"/>
    <mergeCell ref="D45:H45"/>
    <mergeCell ref="D43:H43"/>
    <mergeCell ref="H16:I16"/>
    <mergeCell ref="C34:F34"/>
    <mergeCell ref="C35:F35"/>
    <mergeCell ref="C36:F36"/>
    <mergeCell ref="C37:F37"/>
    <mergeCell ref="C38:F38"/>
    <mergeCell ref="F16:G16"/>
    <mergeCell ref="C33:F33"/>
    <mergeCell ref="B13:C13"/>
    <mergeCell ref="B31:C31"/>
    <mergeCell ref="H15:I15"/>
    <mergeCell ref="H2:I2"/>
    <mergeCell ref="H4:I4"/>
    <mergeCell ref="B9:C9"/>
    <mergeCell ref="D9:I9"/>
    <mergeCell ref="B6:C6"/>
    <mergeCell ref="D6:F6"/>
    <mergeCell ref="H6:I6"/>
    <mergeCell ref="B2:F2"/>
    <mergeCell ref="B4:F4"/>
    <mergeCell ref="B3:F3"/>
    <mergeCell ref="D31:E31"/>
    <mergeCell ref="D13:E13"/>
    <mergeCell ref="B7:C7"/>
    <mergeCell ref="D7:I7"/>
    <mergeCell ref="B8:C8"/>
    <mergeCell ref="D8:I8"/>
    <mergeCell ref="B16:D16"/>
  </mergeCells>
  <conditionalFormatting sqref="H19:H27">
    <cfRule type="expression" dxfId="1" priority="4">
      <formula>OR(H19&gt;100%,H19&lt;0)</formula>
    </cfRule>
  </conditionalFormatting>
  <pageMargins left="0.39370078740157483" right="0.19685039370078741" top="0.39370078740157483" bottom="0.47244094488188981" header="0.31496062992125984" footer="0.31496062992125984"/>
  <pageSetup paperSize="9" scale="89" fitToHeight="0" orientation="portrait" r:id="rId1"/>
  <headerFooter scaleWithDoc="0">
    <oddFooter>&amp;L&amp;8©  VHF Bayern - Stand Dezember 2022&amp;R&amp;P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6561" r:id="rId4" name="Check Box 1">
              <controlPr defaultSize="0" autoFill="0" autoLine="0" autoPict="0" altText="3 Fahrstreifen">
                <anchor moveWithCells="1">
                  <from>
                    <xdr:col>5</xdr:col>
                    <xdr:colOff>99060</xdr:colOff>
                    <xdr:row>18</xdr:row>
                    <xdr:rowOff>0</xdr:rowOff>
                  </from>
                  <to>
                    <xdr:col>6</xdr:col>
                    <xdr:colOff>60960</xdr:colOff>
                    <xdr:row>19</xdr:row>
                    <xdr:rowOff>0</xdr:rowOff>
                  </to>
                </anchor>
              </controlPr>
            </control>
          </mc:Choice>
        </mc:AlternateContent>
        <mc:AlternateContent xmlns:mc="http://schemas.openxmlformats.org/markup-compatibility/2006">
          <mc:Choice Requires="x14">
            <control shapeId="66562" r:id="rId5" name="Check Box 2">
              <controlPr defaultSize="0" autoFill="0" autoLine="0" autoPict="0" altText="3 Fahrstreifen">
                <anchor moveWithCells="1">
                  <from>
                    <xdr:col>5</xdr:col>
                    <xdr:colOff>99060</xdr:colOff>
                    <xdr:row>19</xdr:row>
                    <xdr:rowOff>0</xdr:rowOff>
                  </from>
                  <to>
                    <xdr:col>6</xdr:col>
                    <xdr:colOff>60960</xdr:colOff>
                    <xdr:row>20</xdr:row>
                    <xdr:rowOff>0</xdr:rowOff>
                  </to>
                </anchor>
              </controlPr>
            </control>
          </mc:Choice>
        </mc:AlternateContent>
        <mc:AlternateContent xmlns:mc="http://schemas.openxmlformats.org/markup-compatibility/2006">
          <mc:Choice Requires="x14">
            <control shapeId="66563" r:id="rId6" name="Check Box 3">
              <controlPr defaultSize="0" autoFill="0" autoLine="0" autoPict="0" altText="3 Fahrstreifen">
                <anchor moveWithCells="1">
                  <from>
                    <xdr:col>5</xdr:col>
                    <xdr:colOff>99060</xdr:colOff>
                    <xdr:row>20</xdr:row>
                    <xdr:rowOff>0</xdr:rowOff>
                  </from>
                  <to>
                    <xdr:col>6</xdr:col>
                    <xdr:colOff>60960</xdr:colOff>
                    <xdr:row>21</xdr:row>
                    <xdr:rowOff>0</xdr:rowOff>
                  </to>
                </anchor>
              </controlPr>
            </control>
          </mc:Choice>
        </mc:AlternateContent>
        <mc:AlternateContent xmlns:mc="http://schemas.openxmlformats.org/markup-compatibility/2006">
          <mc:Choice Requires="x14">
            <control shapeId="66564" r:id="rId7" name="Check Box 4">
              <controlPr defaultSize="0" autoFill="0" autoLine="0" autoPict="0" altText="3 Fahrstreifen">
                <anchor moveWithCells="1">
                  <from>
                    <xdr:col>5</xdr:col>
                    <xdr:colOff>99060</xdr:colOff>
                    <xdr:row>21</xdr:row>
                    <xdr:rowOff>0</xdr:rowOff>
                  </from>
                  <to>
                    <xdr:col>6</xdr:col>
                    <xdr:colOff>60960</xdr:colOff>
                    <xdr:row>22</xdr:row>
                    <xdr:rowOff>0</xdr:rowOff>
                  </to>
                </anchor>
              </controlPr>
            </control>
          </mc:Choice>
        </mc:AlternateContent>
        <mc:AlternateContent xmlns:mc="http://schemas.openxmlformats.org/markup-compatibility/2006">
          <mc:Choice Requires="x14">
            <control shapeId="66566" r:id="rId8" name="Check Box 6">
              <controlPr defaultSize="0" autoFill="0" autoLine="0" autoPict="0" altText="3 Fahrstreifen">
                <anchor moveWithCells="1">
                  <from>
                    <xdr:col>5</xdr:col>
                    <xdr:colOff>99060</xdr:colOff>
                    <xdr:row>22</xdr:row>
                    <xdr:rowOff>0</xdr:rowOff>
                  </from>
                  <to>
                    <xdr:col>6</xdr:col>
                    <xdr:colOff>60960</xdr:colOff>
                    <xdr:row>23</xdr:row>
                    <xdr:rowOff>0</xdr:rowOff>
                  </to>
                </anchor>
              </controlPr>
            </control>
          </mc:Choice>
        </mc:AlternateContent>
        <mc:AlternateContent xmlns:mc="http://schemas.openxmlformats.org/markup-compatibility/2006">
          <mc:Choice Requires="x14">
            <control shapeId="66567" r:id="rId9" name="Check Box 7">
              <controlPr defaultSize="0" autoFill="0" autoLine="0" autoPict="0" altText="3 Fahrstreifen">
                <anchor moveWithCells="1">
                  <from>
                    <xdr:col>5</xdr:col>
                    <xdr:colOff>99060</xdr:colOff>
                    <xdr:row>23</xdr:row>
                    <xdr:rowOff>0</xdr:rowOff>
                  </from>
                  <to>
                    <xdr:col>6</xdr:col>
                    <xdr:colOff>60960</xdr:colOff>
                    <xdr:row>24</xdr:row>
                    <xdr:rowOff>0</xdr:rowOff>
                  </to>
                </anchor>
              </controlPr>
            </control>
          </mc:Choice>
        </mc:AlternateContent>
        <mc:AlternateContent xmlns:mc="http://schemas.openxmlformats.org/markup-compatibility/2006">
          <mc:Choice Requires="x14">
            <control shapeId="66568" r:id="rId10" name="Check Box 8">
              <controlPr defaultSize="0" autoFill="0" autoLine="0" autoPict="0" altText="3 Fahrstreifen">
                <anchor moveWithCells="1">
                  <from>
                    <xdr:col>5</xdr:col>
                    <xdr:colOff>99060</xdr:colOff>
                    <xdr:row>24</xdr:row>
                    <xdr:rowOff>0</xdr:rowOff>
                  </from>
                  <to>
                    <xdr:col>6</xdr:col>
                    <xdr:colOff>60960</xdr:colOff>
                    <xdr:row>25</xdr:row>
                    <xdr:rowOff>0</xdr:rowOff>
                  </to>
                </anchor>
              </controlPr>
            </control>
          </mc:Choice>
        </mc:AlternateContent>
        <mc:AlternateContent xmlns:mc="http://schemas.openxmlformats.org/markup-compatibility/2006">
          <mc:Choice Requires="x14">
            <control shapeId="66570" r:id="rId11" name="Check Box 10">
              <controlPr defaultSize="0" autoFill="0" autoLine="0" autoPict="0" altText="3 Fahrstreifen">
                <anchor moveWithCells="1">
                  <from>
                    <xdr:col>5</xdr:col>
                    <xdr:colOff>99060</xdr:colOff>
                    <xdr:row>25</xdr:row>
                    <xdr:rowOff>0</xdr:rowOff>
                  </from>
                  <to>
                    <xdr:col>6</xdr:col>
                    <xdr:colOff>60960</xdr:colOff>
                    <xdr:row>26</xdr:row>
                    <xdr:rowOff>0</xdr:rowOff>
                  </to>
                </anchor>
              </controlPr>
            </control>
          </mc:Choice>
        </mc:AlternateContent>
        <mc:AlternateContent xmlns:mc="http://schemas.openxmlformats.org/markup-compatibility/2006">
          <mc:Choice Requires="x14">
            <control shapeId="66571" r:id="rId12" name="Check Box 11">
              <controlPr defaultSize="0" autoFill="0" autoLine="0" autoPict="0" altText="3 Fahrstreifen">
                <anchor moveWithCells="1">
                  <from>
                    <xdr:col>5</xdr:col>
                    <xdr:colOff>99060</xdr:colOff>
                    <xdr:row>26</xdr:row>
                    <xdr:rowOff>0</xdr:rowOff>
                  </from>
                  <to>
                    <xdr:col>6</xdr:col>
                    <xdr:colOff>60960</xdr:colOff>
                    <xdr:row>27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0450562C-20B8-4BFE-B9FC-EC0970179BBD}">
            <xm:f>Projektgrundlagen!I22</xm:f>
            <x14:dxf>
              <font>
                <strike/>
                <color rgb="FFC00000"/>
              </font>
              <fill>
                <patternFill>
                  <bgColor theme="0"/>
                </patternFill>
              </fill>
            </x14:dxf>
          </x14:cfRule>
          <xm:sqref>D44:G44</xm:sqref>
        </x14:conditionalFormatting>
        <x14:conditionalFormatting xmlns:xm="http://schemas.microsoft.com/office/excel/2006/main">
          <x14:cfRule type="expression" priority="2" id="{88FE88C3-3101-40C9-A1D6-449DEE7A87B4}">
            <xm:f>Projektgrundlagen!I22</xm:f>
            <x14:dxf>
              <font>
                <strike/>
                <color rgb="FFC00000"/>
              </font>
              <fill>
                <patternFill>
                  <bgColor theme="0"/>
                </patternFill>
              </fill>
            </x14:dxf>
          </x14:cfRule>
          <xm:sqref>H44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C00000"/>
    <pageSetUpPr fitToPage="1"/>
  </sheetPr>
  <dimension ref="B2:J220"/>
  <sheetViews>
    <sheetView workbookViewId="0">
      <selection activeCell="B4" sqref="B4"/>
    </sheetView>
  </sheetViews>
  <sheetFormatPr baseColWidth="10" defaultRowHeight="13.2"/>
  <cols>
    <col min="2" max="2" width="47.33203125" customWidth="1"/>
    <col min="3" max="3" width="27.33203125" customWidth="1"/>
    <col min="4" max="4" width="10" customWidth="1"/>
    <col min="6" max="6" width="10" customWidth="1"/>
    <col min="7" max="7" width="11.6640625" bestFit="1" customWidth="1"/>
  </cols>
  <sheetData>
    <row r="2" spans="2:10">
      <c r="B2" t="s">
        <v>57</v>
      </c>
      <c r="C2" t="s">
        <v>214</v>
      </c>
      <c r="D2" t="s">
        <v>215</v>
      </c>
      <c r="E2" t="s">
        <v>216</v>
      </c>
      <c r="F2" t="s">
        <v>217</v>
      </c>
      <c r="G2" t="s">
        <v>107</v>
      </c>
    </row>
    <row r="3" spans="2:10">
      <c r="B3" t="str">
        <f>Projektgrundlagen!F2&amp;" "&amp;IF(Projektgrundlagen!B3="",Projektgrundlagen!B2,Projektgrundlagen!B3)</f>
        <v xml:space="preserve">VII.02.4 Besondere Leistungen zur Flächenplanung gem.Anlage 9 HOAI-Freiräumlicher Entwurf </v>
      </c>
      <c r="C3" t="str">
        <f>Projektgrundlagen!E6</f>
        <v>B14HA150700001</v>
      </c>
      <c r="D3" t="str">
        <f>Projektgrundlagen!E7&amp;" "&amp;Projektgrundlagen!E8</f>
        <v xml:space="preserve">Neubau ASG TUM Campus Taufkirchen / Ottobrunn </v>
      </c>
      <c r="E3" t="str">
        <f>Projektgrundlagen!G6</f>
        <v>26-004187</v>
      </c>
      <c r="F3">
        <f>Projektgrundlagen!E9</f>
        <v>0</v>
      </c>
      <c r="G3" s="466">
        <f>'E Honorarberechnung'!J69</f>
        <v>0</v>
      </c>
    </row>
    <row r="7" spans="2:10">
      <c r="B7" t="s">
        <v>102</v>
      </c>
      <c r="C7" t="s">
        <v>218</v>
      </c>
      <c r="D7" t="s">
        <v>219</v>
      </c>
    </row>
    <row r="8" spans="2:10">
      <c r="B8" s="468" t="s">
        <v>232</v>
      </c>
      <c r="C8" s="469">
        <f>'F Honorarübersicht'!E28</f>
        <v>0</v>
      </c>
      <c r="D8">
        <v>1</v>
      </c>
    </row>
    <row r="9" spans="2:10">
      <c r="B9" t="s">
        <v>220</v>
      </c>
      <c r="C9" s="467">
        <f>IF('E Honorarberechnung'!L28,'E Honorarberechnung'!I28*100,"")</f>
        <v>0</v>
      </c>
      <c r="D9">
        <v>2</v>
      </c>
    </row>
    <row r="10" spans="2:10">
      <c r="B10" t="s">
        <v>221</v>
      </c>
      <c r="C10" s="467">
        <f>'F Honorarübersicht'!F28</f>
        <v>0</v>
      </c>
      <c r="D10">
        <v>3</v>
      </c>
      <c r="J10" s="467"/>
    </row>
    <row r="11" spans="2:10">
      <c r="B11" t="s">
        <v>222</v>
      </c>
      <c r="C11" s="467">
        <f>'F Honorarübersicht'!G28</f>
        <v>0</v>
      </c>
      <c r="D11">
        <v>4</v>
      </c>
      <c r="J11" s="467"/>
    </row>
    <row r="12" spans="2:10">
      <c r="B12" t="s">
        <v>223</v>
      </c>
      <c r="C12" s="467">
        <f>'E Honorarberechnung'!I38*100</f>
        <v>19</v>
      </c>
      <c r="D12">
        <v>5</v>
      </c>
      <c r="J12" s="467"/>
    </row>
    <row r="13" spans="2:10">
      <c r="B13" t="s">
        <v>224</v>
      </c>
      <c r="C13" s="467">
        <f>'F Honorarübersicht'!H28</f>
        <v>0</v>
      </c>
      <c r="D13">
        <v>6</v>
      </c>
      <c r="J13" s="467"/>
    </row>
    <row r="14" spans="2:10">
      <c r="B14" s="468" t="s">
        <v>225</v>
      </c>
      <c r="C14" s="469">
        <f>'F Honorarübersicht'!I28</f>
        <v>0</v>
      </c>
      <c r="D14">
        <v>7</v>
      </c>
      <c r="J14" s="467"/>
    </row>
    <row r="15" spans="2:10">
      <c r="B15" s="470" t="str">
        <f>"15.1 "&amp;'E Honorarberechnung'!D44</f>
        <v>15.1 Ingenieur nach Ing.-Gesetz</v>
      </c>
      <c r="C15" s="467">
        <f>'E Honorarberechnung'!I44</f>
        <v>0</v>
      </c>
      <c r="D15">
        <v>8</v>
      </c>
      <c r="I15" s="470"/>
      <c r="J15" s="467"/>
    </row>
    <row r="16" spans="2:10">
      <c r="B16" s="470" t="str">
        <f>"17.1 "&amp;'E Honorarberechnung'!D44&amp;"  mit "&amp;'E Honorarberechnung'!I57&amp;" Std."</f>
        <v>17.1 Ingenieur nach Ing.-Gesetz  mit 100 Std.</v>
      </c>
      <c r="C16" s="467" t="str">
        <f>'E Honorarberechnung'!J57</f>
        <v/>
      </c>
      <c r="D16">
        <v>9</v>
      </c>
      <c r="I16" s="470"/>
      <c r="J16" s="467"/>
    </row>
    <row r="17" spans="2:10">
      <c r="B17" s="470" t="str">
        <f>"15.2 "&amp;'E Honorarberechnung'!D45</f>
        <v>15.2 Techniker</v>
      </c>
      <c r="C17" s="467">
        <f>'E Honorarberechnung'!I45</f>
        <v>0</v>
      </c>
      <c r="D17">
        <v>10</v>
      </c>
      <c r="I17" s="470"/>
      <c r="J17" s="467"/>
    </row>
    <row r="18" spans="2:10">
      <c r="B18" s="470" t="str">
        <f>"17.2 "&amp;'E Honorarberechnung'!D45&amp;"  mit "&amp;'E Honorarberechnung'!I58&amp;" Std."</f>
        <v>17.2 Techniker  mit 100 Std.</v>
      </c>
      <c r="C18" s="467" t="str">
        <f>'E Honorarberechnung'!J58</f>
        <v/>
      </c>
      <c r="D18">
        <v>11</v>
      </c>
      <c r="I18" s="470"/>
      <c r="J18" s="467"/>
    </row>
    <row r="19" spans="2:10">
      <c r="B19" s="470" t="str">
        <f>"15.3 "&amp;'E Honorarberechnung'!D46</f>
        <v xml:space="preserve">15.3 Technische Zeichner, sonst. Mitarbeiter </v>
      </c>
      <c r="C19" s="467">
        <f>'E Honorarberechnung'!I46</f>
        <v>0</v>
      </c>
      <c r="D19">
        <v>12</v>
      </c>
      <c r="I19" s="470"/>
      <c r="J19" s="467"/>
    </row>
    <row r="20" spans="2:10">
      <c r="B20" s="470" t="str">
        <f>"17.3 "&amp;'E Honorarberechnung'!D46&amp;"  mit "&amp;'E Honorarberechnung'!I59&amp;" Std."</f>
        <v>17.3 Technische Zeichner, sonst. Mitarbeiter   mit 100 Std.</v>
      </c>
      <c r="C20" s="467" t="str">
        <f>'E Honorarberechnung'!J59</f>
        <v/>
      </c>
      <c r="D20">
        <v>13</v>
      </c>
      <c r="I20" s="470"/>
      <c r="J20" s="467"/>
    </row>
    <row r="21" spans="2:10">
      <c r="B21" s="470" t="str">
        <f>"18 "&amp;'E Honorarberechnung'!C60</f>
        <v xml:space="preserve">18 Sonstige Vereinbarungen: </v>
      </c>
      <c r="C21" s="467" t="str">
        <f>IFERROR('E Honorarberechnung'!J61+'E Honorarberechnung'!J62,"")</f>
        <v/>
      </c>
      <c r="D21">
        <v>14</v>
      </c>
      <c r="I21" s="470"/>
      <c r="J21" s="467"/>
    </row>
    <row r="22" spans="2:10">
      <c r="B22" t="s">
        <v>226</v>
      </c>
      <c r="C22" s="467">
        <f>'E Honorarberechnung'!J66</f>
        <v>0</v>
      </c>
      <c r="D22">
        <v>15</v>
      </c>
      <c r="J22" s="467"/>
    </row>
    <row r="23" spans="2:10">
      <c r="B23" t="s">
        <v>227</v>
      </c>
      <c r="C23" s="467">
        <f>'E Honorarberechnung'!J67</f>
        <v>0</v>
      </c>
      <c r="D23">
        <v>16</v>
      </c>
      <c r="J23" s="467"/>
    </row>
    <row r="24" spans="2:10">
      <c r="B24" s="468" t="s">
        <v>228</v>
      </c>
      <c r="C24" s="469">
        <f>'E Honorarberechnung'!J69</f>
        <v>0</v>
      </c>
      <c r="D24">
        <v>17</v>
      </c>
      <c r="J24" s="467"/>
    </row>
    <row r="25" spans="2:10">
      <c r="C25" s="467"/>
      <c r="E25" s="467"/>
    </row>
    <row r="26" spans="2:10">
      <c r="B26" s="468"/>
      <c r="C26" s="469"/>
    </row>
    <row r="27" spans="2:10">
      <c r="B27" s="468"/>
      <c r="C27" s="469"/>
    </row>
    <row r="28" spans="2:10">
      <c r="B28" s="468"/>
      <c r="C28" s="469"/>
    </row>
    <row r="29" spans="2:10">
      <c r="B29" s="471" t="s">
        <v>229</v>
      </c>
      <c r="C29" s="472" t="s">
        <v>22</v>
      </c>
      <c r="D29" s="472" t="s">
        <v>21</v>
      </c>
      <c r="E29" s="472" t="s">
        <v>230</v>
      </c>
      <c r="F29" s="473" t="s">
        <v>231</v>
      </c>
    </row>
    <row r="30" spans="2:10">
      <c r="B30" t="str">
        <f>IF(AND(Projektgrundlagen!$I$25,'D Leistungen'!M13=TRUE),'D Leistungen'!C13&amp;" "&amp;'D Leistungen'!F13&amp;" "&amp;'D Leistungen'!F14,"")</f>
        <v/>
      </c>
      <c r="C30" s="467" t="str">
        <f>IF(AND(Projektgrundlagen!$I$25,'D Leistungen'!M13=TRUE),'D Leistungen'!H13,"")</f>
        <v/>
      </c>
      <c r="D30" s="467" t="str">
        <f>IF(AND(Projektgrundlagen!$I$25,'D Leistungen'!M13=TRUE),'D Leistungen'!I13,"")</f>
        <v/>
      </c>
      <c r="E30" s="467" t="str">
        <f>IF(AND(Projektgrundlagen!$I$25,'D Leistungen'!M13=TRUE),'D Leistungen'!J13,"")</f>
        <v/>
      </c>
      <c r="F30" s="467" t="str">
        <f>IF(AND(Projektgrundlagen!$I$25,'D Leistungen'!M13=TRUE),'D Leistungen'!K13,"")</f>
        <v/>
      </c>
    </row>
    <row r="31" spans="2:10">
      <c r="B31" t="str">
        <f>IF(AND(Projektgrundlagen!$I$25,'D Leistungen'!M14=TRUE),'D Leistungen'!C14&amp;" "&amp;'D Leistungen'!F14&amp;" "&amp;'D Leistungen'!F15,"")</f>
        <v xml:space="preserve">1.01 Sichtung,  Analyse und Zusammenführung  aller Grundstücksdaten auf Basis der zur Verfügung gestellten Datenlage; Überprüfung und Beratung auf Vollständigkeit. </v>
      </c>
      <c r="C31" s="467">
        <f>IF(AND(Projektgrundlagen!$I$25,'D Leistungen'!M14=TRUE),'D Leistungen'!H14,"")</f>
        <v>1</v>
      </c>
      <c r="D31" s="467" t="str">
        <f>IF(AND(Projektgrundlagen!$I$25,'D Leistungen'!M14=TRUE),'D Leistungen'!I14,"")</f>
        <v>Psch</v>
      </c>
      <c r="E31" s="467">
        <f>IF(AND(Projektgrundlagen!$I$25,'D Leistungen'!M14=TRUE),'D Leistungen'!J14,"")</f>
        <v>0</v>
      </c>
      <c r="F31" s="467">
        <f>IF(AND(Projektgrundlagen!$I$25,'D Leistungen'!M14=TRUE),'D Leistungen'!K14,"")</f>
        <v>0</v>
      </c>
    </row>
    <row r="32" spans="2:10">
      <c r="B32" t="str">
        <f>IF(AND(Projektgrundlagen!$I$25,'D Leistungen'!M15=TRUE),'D Leistungen'!C15&amp;" "&amp;'D Leistungen'!F15&amp;" "&amp;'D Leistungen'!F16,"")</f>
        <v/>
      </c>
      <c r="C32" s="467" t="str">
        <f>IF(AND(Projektgrundlagen!$I$25,'D Leistungen'!M15=TRUE),'D Leistungen'!H15,"")</f>
        <v/>
      </c>
      <c r="D32" s="467" t="str">
        <f>IF(AND(Projektgrundlagen!$I$25,'D Leistungen'!M15=TRUE),'D Leistungen'!I15,"")</f>
        <v/>
      </c>
      <c r="E32" s="467" t="str">
        <f>IF(AND(Projektgrundlagen!$I$25,'D Leistungen'!M15=TRUE),'D Leistungen'!J15,"")</f>
        <v/>
      </c>
      <c r="F32" s="467" t="str">
        <f>IF(AND(Projektgrundlagen!$I$25,'D Leistungen'!M15=TRUE),'D Leistungen'!K15,"")</f>
        <v/>
      </c>
    </row>
    <row r="33" spans="2:8">
      <c r="B33" t="str">
        <f>IF(AND(Projektgrundlagen!$I$25,'D Leistungen'!M16=TRUE),'D Leistungen'!C16&amp;" "&amp;'D Leistungen'!F16&amp;" "&amp;'D Leistungen'!F17,"")</f>
        <v xml:space="preserve">1.02 Beratung und Mitwirkung zum gesamten Leistungs- und Untersuchungsbedarf  </v>
      </c>
      <c r="C33" s="467">
        <f>IF(AND(Projektgrundlagen!$I$25,'D Leistungen'!M16=TRUE),'D Leistungen'!H16,"")</f>
        <v>1</v>
      </c>
      <c r="D33" s="467" t="str">
        <f>IF(AND(Projektgrundlagen!$I$25,'D Leistungen'!M16=TRUE),'D Leistungen'!I16,"")</f>
        <v>Psch</v>
      </c>
      <c r="E33" s="467">
        <f>IF(AND(Projektgrundlagen!$I$25,'D Leistungen'!M16=TRUE),'D Leistungen'!J16,"")</f>
        <v>0</v>
      </c>
      <c r="F33" s="467">
        <f>IF(AND(Projektgrundlagen!$I$25,'D Leistungen'!M16=TRUE),'D Leistungen'!K16,"")</f>
        <v>0</v>
      </c>
    </row>
    <row r="34" spans="2:8">
      <c r="B34" t="str">
        <f>IF(AND(Projektgrundlagen!$I$25,'D Leistungen'!M17=TRUE),'D Leistungen'!C17&amp;" "&amp;'D Leistungen'!F17&amp;" "&amp;'D Leistungen'!F18,"")</f>
        <v/>
      </c>
      <c r="C34" s="467" t="str">
        <f>IF(AND(Projektgrundlagen!$I$25,'D Leistungen'!M17=TRUE),'D Leistungen'!H17,"")</f>
        <v/>
      </c>
      <c r="D34" s="467" t="str">
        <f>IF(AND(Projektgrundlagen!$I$25,'D Leistungen'!M17=TRUE),'D Leistungen'!I17,"")</f>
        <v/>
      </c>
      <c r="E34" s="467" t="str">
        <f>IF(AND(Projektgrundlagen!$I$25,'D Leistungen'!M17=TRUE),'D Leistungen'!J17,"")</f>
        <v/>
      </c>
      <c r="F34" s="467" t="str">
        <f>IF(AND(Projektgrundlagen!$I$25,'D Leistungen'!M17=TRUE),'D Leistungen'!K17,"")</f>
        <v/>
      </c>
    </row>
    <row r="35" spans="2:8" ht="15">
      <c r="B35" t="str">
        <f>IF(AND(Projektgrundlagen!$I$25,'D Leistungen'!M18=TRUE),'D Leistungen'!C18&amp;" "&amp;'D Leistungen'!F18&amp;" "&amp;'D Leistungen'!F19,"")</f>
        <v>1.03 Abstimmungen  Abstimmungen mit dem Auftraggeber und mit der Verfasser/-in des städtebaulichen Entwurfs</v>
      </c>
      <c r="C35" s="467">
        <f>IF(AND(Projektgrundlagen!$I$25,'D Leistungen'!M18=TRUE),'D Leistungen'!H18,"")</f>
        <v>1</v>
      </c>
      <c r="D35" s="467" t="str">
        <f>IF(AND(Projektgrundlagen!$I$25,'D Leistungen'!M18=TRUE),'D Leistungen'!I18,"")</f>
        <v>Psch</v>
      </c>
      <c r="E35" s="467">
        <f>IF(AND(Projektgrundlagen!$I$25,'D Leistungen'!M18=TRUE),'D Leistungen'!J18,"")</f>
        <v>0</v>
      </c>
      <c r="F35" s="467">
        <f>IF(AND(Projektgrundlagen!$I$25,'D Leistungen'!M18=TRUE),'D Leistungen'!K18,"")</f>
        <v>0</v>
      </c>
      <c r="G35" s="474"/>
      <c r="H35" s="475"/>
    </row>
    <row r="36" spans="2:8" ht="15">
      <c r="B36" t="str">
        <f>IF(AND(Projektgrundlagen!$I$25,'D Leistungen'!M19=TRUE),'D Leistungen'!C19&amp;" "&amp;'D Leistungen'!F19&amp;" "&amp;'D Leistungen'!F20,"")</f>
        <v/>
      </c>
      <c r="C36" s="467" t="str">
        <f>IF(AND(Projektgrundlagen!$I$25,'D Leistungen'!M19=TRUE),'D Leistungen'!H19,"")</f>
        <v/>
      </c>
      <c r="D36" s="467" t="str">
        <f>IF(AND(Projektgrundlagen!$I$25,'D Leistungen'!M19=TRUE),'D Leistungen'!I19,"")</f>
        <v/>
      </c>
      <c r="E36" s="467" t="str">
        <f>IF(AND(Projektgrundlagen!$I$25,'D Leistungen'!M19=TRUE),'D Leistungen'!J19,"")</f>
        <v/>
      </c>
      <c r="F36" s="467" t="str">
        <f>IF(AND(Projektgrundlagen!$I$25,'D Leistungen'!M19=TRUE),'D Leistungen'!K19,"")</f>
        <v/>
      </c>
      <c r="G36" s="474"/>
      <c r="H36" s="475"/>
    </row>
    <row r="37" spans="2:8" ht="15">
      <c r="B37" t="str">
        <f>IF(AND(Projektgrundlagen!$I$25,'D Leistungen'!M20=TRUE),'D Leistungen'!C20&amp;" "&amp;'D Leistungen'!F20&amp;" "&amp;'D Leistungen'!F21,"")</f>
        <v/>
      </c>
      <c r="C37" s="467" t="str">
        <f>IF(AND(Projektgrundlagen!$I$25,'D Leistungen'!M20=TRUE),'D Leistungen'!H20,"")</f>
        <v/>
      </c>
      <c r="D37" s="467" t="str">
        <f>IF(AND(Projektgrundlagen!$I$25,'D Leistungen'!M20=TRUE),'D Leistungen'!I20,"")</f>
        <v/>
      </c>
      <c r="E37" s="467" t="str">
        <f>IF(AND(Projektgrundlagen!$I$25,'D Leistungen'!M20=TRUE),'D Leistungen'!J20,"")</f>
        <v/>
      </c>
      <c r="F37" s="467" t="str">
        <f>IF(AND(Projektgrundlagen!$I$25,'D Leistungen'!M20=TRUE),'D Leistungen'!K20,"")</f>
        <v/>
      </c>
      <c r="G37" s="474"/>
      <c r="H37" s="475"/>
    </row>
    <row r="38" spans="2:8" ht="15">
      <c r="B38" t="str">
        <f>IF(AND(Projektgrundlagen!$I$25,'D Leistungen'!M21=TRUE),'D Leistungen'!C21&amp;" "&amp;'D Leistungen'!F21&amp;" "&amp;'D Leistungen'!F22,"")</f>
        <v/>
      </c>
      <c r="C38" s="467" t="str">
        <f>IF(AND(Projektgrundlagen!$I$25,'D Leistungen'!M21=TRUE),'D Leistungen'!H21,"")</f>
        <v/>
      </c>
      <c r="D38" s="467" t="str">
        <f>IF(AND(Projektgrundlagen!$I$25,'D Leistungen'!M21=TRUE),'D Leistungen'!I21,"")</f>
        <v/>
      </c>
      <c r="E38" s="467" t="str">
        <f>IF(AND(Projektgrundlagen!$I$25,'D Leistungen'!M21=TRUE),'D Leistungen'!J21,"")</f>
        <v/>
      </c>
      <c r="F38" s="467" t="str">
        <f>IF(AND(Projektgrundlagen!$I$25,'D Leistungen'!M21=TRUE),'D Leistungen'!K21,"")</f>
        <v/>
      </c>
      <c r="G38" s="474"/>
      <c r="H38" s="475"/>
    </row>
    <row r="39" spans="2:8" ht="15">
      <c r="B39" t="str">
        <f>IF(AND(Projektgrundlagen!$I$25,'D Leistungen'!M22=TRUE),'D Leistungen'!C22&amp;" "&amp;'D Leistungen'!F22&amp;" "&amp;'D Leistungen'!F23,"")</f>
        <v/>
      </c>
      <c r="C39" s="467" t="str">
        <f>IF(AND(Projektgrundlagen!$I$25,'D Leistungen'!M22=TRUE),'D Leistungen'!H22,"")</f>
        <v/>
      </c>
      <c r="D39" s="467" t="str">
        <f>IF(AND(Projektgrundlagen!$I$25,'D Leistungen'!M22=TRUE),'D Leistungen'!I22,"")</f>
        <v/>
      </c>
      <c r="E39" s="467" t="str">
        <f>IF(AND(Projektgrundlagen!$I$25,'D Leistungen'!M22=TRUE),'D Leistungen'!J22,"")</f>
        <v/>
      </c>
      <c r="F39" s="467" t="str">
        <f>IF(AND(Projektgrundlagen!$I$25,'D Leistungen'!M22=TRUE),'D Leistungen'!K22,"")</f>
        <v/>
      </c>
      <c r="G39" s="474"/>
      <c r="H39" s="475"/>
    </row>
    <row r="40" spans="2:8" ht="15">
      <c r="B40" t="str">
        <f>IF(AND(Projektgrundlagen!$I$25,'D Leistungen'!M23=TRUE),'D Leistungen'!C23&amp;" "&amp;'D Leistungen'!F23&amp;" "&amp;'D Leistungen'!F24,"")</f>
        <v/>
      </c>
      <c r="C40" s="467" t="str">
        <f>IF(AND(Projektgrundlagen!$I$25,'D Leistungen'!M23=TRUE),'D Leistungen'!H23,"")</f>
        <v/>
      </c>
      <c r="D40" s="467" t="str">
        <f>IF(AND(Projektgrundlagen!$I$25,'D Leistungen'!M23=TRUE),'D Leistungen'!I23,"")</f>
        <v/>
      </c>
      <c r="E40" s="467" t="str">
        <f>IF(AND(Projektgrundlagen!$I$25,'D Leistungen'!M23=TRUE),'D Leistungen'!J23,"")</f>
        <v/>
      </c>
      <c r="F40" s="467" t="str">
        <f>IF(AND(Projektgrundlagen!$I$25,'D Leistungen'!M23=TRUE),'D Leistungen'!K23,"")</f>
        <v/>
      </c>
      <c r="G40" s="474"/>
      <c r="H40" s="475"/>
    </row>
    <row r="41" spans="2:8" ht="15">
      <c r="B41" t="str">
        <f>IF(AND(Projektgrundlagen!$I$25,'D Leistungen'!M24=TRUE),'D Leistungen'!C24&amp;" "&amp;'D Leistungen'!F24&amp;" "&amp;'D Leistungen'!F26,"")</f>
        <v/>
      </c>
      <c r="C41" s="467" t="str">
        <f>IF(AND(Projektgrundlagen!$I$25,'D Leistungen'!M24=TRUE),'D Leistungen'!H24,"")</f>
        <v/>
      </c>
      <c r="D41" s="467" t="str">
        <f>IF(AND(Projektgrundlagen!$I$25,'D Leistungen'!M24=TRUE),'D Leistungen'!I24,"")</f>
        <v/>
      </c>
      <c r="E41" s="467" t="str">
        <f>IF(AND(Projektgrundlagen!$I$25,'D Leistungen'!M24=TRUE),'D Leistungen'!J24,"")</f>
        <v/>
      </c>
      <c r="F41" s="467" t="str">
        <f>IF(AND(Projektgrundlagen!$I$25,'D Leistungen'!M24=TRUE),'D Leistungen'!K24,"")</f>
        <v/>
      </c>
      <c r="G41" s="474"/>
      <c r="H41" s="475"/>
    </row>
    <row r="42" spans="2:8" ht="15">
      <c r="B42" t="str">
        <f>IF(AND(Projektgrundlagen!$I$25,'D Leistungen'!M25=TRUE),'D Leistungen'!C25&amp;" "&amp;'D Leistungen'!F26&amp;" "&amp;'D Leistungen'!#REF!,"")</f>
        <v/>
      </c>
      <c r="C42" s="467" t="str">
        <f>IF(AND(Projektgrundlagen!$I$25,'D Leistungen'!M25=TRUE),'D Leistungen'!H25,"")</f>
        <v/>
      </c>
      <c r="D42" s="467" t="str">
        <f>IF(AND(Projektgrundlagen!$I$25,'D Leistungen'!M25=TRUE),'D Leistungen'!I25,"")</f>
        <v/>
      </c>
      <c r="E42" s="467" t="str">
        <f>IF(AND(Projektgrundlagen!$I$25,'D Leistungen'!M25=TRUE),'D Leistungen'!J25,"")</f>
        <v/>
      </c>
      <c r="F42" s="467" t="str">
        <f>IF(AND(Projektgrundlagen!$I$25,'D Leistungen'!M25=TRUE),'D Leistungen'!K25,"")</f>
        <v/>
      </c>
      <c r="G42" s="474"/>
      <c r="H42" s="475"/>
    </row>
    <row r="43" spans="2:8" ht="15">
      <c r="B43" t="e">
        <f>IF(AND(Projektgrundlagen!$I$25,'D Leistungen'!#REF!=TRUE),'D Leistungen'!#REF!&amp;" "&amp;'D Leistungen'!#REF!&amp;" "&amp;'D Leistungen'!#REF!,"")</f>
        <v>#REF!</v>
      </c>
      <c r="C43" s="467" t="e">
        <f>IF(AND(Projektgrundlagen!$I$25,'D Leistungen'!#REF!=TRUE),'D Leistungen'!#REF!,"")</f>
        <v>#REF!</v>
      </c>
      <c r="D43" s="467" t="e">
        <f>IF(AND(Projektgrundlagen!$I$25,'D Leistungen'!#REF!=TRUE),'D Leistungen'!#REF!,"")</f>
        <v>#REF!</v>
      </c>
      <c r="E43" s="467" t="e">
        <f>IF(AND(Projektgrundlagen!$I$25,'D Leistungen'!#REF!=TRUE),'D Leistungen'!#REF!,"")</f>
        <v>#REF!</v>
      </c>
      <c r="F43" s="467" t="e">
        <f>IF(AND(Projektgrundlagen!$I$25,'D Leistungen'!#REF!=TRUE),'D Leistungen'!#REF!,"")</f>
        <v>#REF!</v>
      </c>
      <c r="G43" s="474"/>
      <c r="H43" s="475"/>
    </row>
    <row r="44" spans="2:8" ht="15">
      <c r="B44" t="e">
        <f>IF(AND(Projektgrundlagen!$I$25,'D Leistungen'!#REF!=TRUE),'D Leistungen'!#REF!&amp;" "&amp;'D Leistungen'!#REF!&amp;" "&amp;'D Leistungen'!#REF!,"")</f>
        <v>#REF!</v>
      </c>
      <c r="C44" s="467" t="e">
        <f>IF(AND(Projektgrundlagen!$I$25,'D Leistungen'!#REF!=TRUE),'D Leistungen'!#REF!,"")</f>
        <v>#REF!</v>
      </c>
      <c r="D44" s="467" t="e">
        <f>IF(AND(Projektgrundlagen!$I$25,'D Leistungen'!#REF!=TRUE),'D Leistungen'!#REF!,"")</f>
        <v>#REF!</v>
      </c>
      <c r="E44" s="467" t="e">
        <f>IF(AND(Projektgrundlagen!$I$25,'D Leistungen'!#REF!=TRUE),'D Leistungen'!#REF!,"")</f>
        <v>#REF!</v>
      </c>
      <c r="F44" s="467" t="e">
        <f>IF(AND(Projektgrundlagen!$I$25,'D Leistungen'!#REF!=TRUE),'D Leistungen'!#REF!,"")</f>
        <v>#REF!</v>
      </c>
      <c r="G44" s="474"/>
      <c r="H44" s="475"/>
    </row>
    <row r="45" spans="2:8" ht="15">
      <c r="B45" t="e">
        <f>IF(AND(Projektgrundlagen!$I$25,'D Leistungen'!#REF!=TRUE),'D Leistungen'!#REF!&amp;" "&amp;'D Leistungen'!#REF!&amp;" "&amp;'D Leistungen'!#REF!,"")</f>
        <v>#REF!</v>
      </c>
      <c r="C45" s="467" t="e">
        <f>IF(AND(Projektgrundlagen!$I$25,'D Leistungen'!#REF!=TRUE),'D Leistungen'!#REF!,"")</f>
        <v>#REF!</v>
      </c>
      <c r="D45" s="467" t="e">
        <f>IF(AND(Projektgrundlagen!$I$25,'D Leistungen'!#REF!=TRUE),'D Leistungen'!#REF!,"")</f>
        <v>#REF!</v>
      </c>
      <c r="E45" s="467" t="e">
        <f>IF(AND(Projektgrundlagen!$I$25,'D Leistungen'!#REF!=TRUE),'D Leistungen'!#REF!,"")</f>
        <v>#REF!</v>
      </c>
      <c r="F45" s="467" t="e">
        <f>IF(AND(Projektgrundlagen!$I$25,'D Leistungen'!#REF!=TRUE),'D Leistungen'!#REF!,"")</f>
        <v>#REF!</v>
      </c>
      <c r="G45" s="474"/>
      <c r="H45" s="475"/>
    </row>
    <row r="46" spans="2:8" ht="15">
      <c r="B46" t="e">
        <f>IF(AND(Projektgrundlagen!$I$25,'D Leistungen'!#REF!=TRUE),'D Leistungen'!#REF!&amp;" "&amp;'D Leistungen'!#REF!&amp;" "&amp;'D Leistungen'!#REF!,"")</f>
        <v>#REF!</v>
      </c>
      <c r="C46" s="467" t="e">
        <f>IF(AND(Projektgrundlagen!$I$25,'D Leistungen'!#REF!=TRUE),'D Leistungen'!#REF!,"")</f>
        <v>#REF!</v>
      </c>
      <c r="D46" s="467" t="e">
        <f>IF(AND(Projektgrundlagen!$I$25,'D Leistungen'!#REF!=TRUE),'D Leistungen'!#REF!,"")</f>
        <v>#REF!</v>
      </c>
      <c r="E46" s="467" t="e">
        <f>IF(AND(Projektgrundlagen!$I$25,'D Leistungen'!#REF!=TRUE),'D Leistungen'!#REF!,"")</f>
        <v>#REF!</v>
      </c>
      <c r="F46" s="467" t="e">
        <f>IF(AND(Projektgrundlagen!$I$25,'D Leistungen'!#REF!=TRUE),'D Leistungen'!#REF!,"")</f>
        <v>#REF!</v>
      </c>
      <c r="G46" s="474"/>
      <c r="H46" s="475"/>
    </row>
    <row r="47" spans="2:8" ht="15">
      <c r="B47" t="e">
        <f>IF(AND(Projektgrundlagen!$I$25,'D Leistungen'!#REF!=TRUE),'D Leistungen'!#REF!&amp;" "&amp;'D Leistungen'!#REF!&amp;" "&amp;'D Leistungen'!#REF!,"")</f>
        <v>#REF!</v>
      </c>
      <c r="C47" s="467" t="e">
        <f>IF(AND(Projektgrundlagen!$I$25,'D Leistungen'!#REF!=TRUE),'D Leistungen'!#REF!,"")</f>
        <v>#REF!</v>
      </c>
      <c r="D47" s="467" t="e">
        <f>IF(AND(Projektgrundlagen!$I$25,'D Leistungen'!#REF!=TRUE),'D Leistungen'!#REF!,"")</f>
        <v>#REF!</v>
      </c>
      <c r="E47" s="467" t="e">
        <f>IF(AND(Projektgrundlagen!$I$25,'D Leistungen'!#REF!=TRUE),'D Leistungen'!#REF!,"")</f>
        <v>#REF!</v>
      </c>
      <c r="F47" s="467" t="e">
        <f>IF(AND(Projektgrundlagen!$I$25,'D Leistungen'!#REF!=TRUE),'D Leistungen'!#REF!,"")</f>
        <v>#REF!</v>
      </c>
      <c r="G47" s="474"/>
      <c r="H47" s="475"/>
    </row>
    <row r="48" spans="2:8" ht="15">
      <c r="B48" t="e">
        <f>IF(AND(Projektgrundlagen!$I$25,'D Leistungen'!#REF!=TRUE),'D Leistungen'!#REF!&amp;" "&amp;'D Leistungen'!#REF!&amp;" "&amp;'D Leistungen'!#REF!,"")</f>
        <v>#REF!</v>
      </c>
      <c r="C48" s="467" t="e">
        <f>IF(AND(Projektgrundlagen!$I$25,'D Leistungen'!#REF!=TRUE),'D Leistungen'!#REF!,"")</f>
        <v>#REF!</v>
      </c>
      <c r="D48" s="467" t="e">
        <f>IF(AND(Projektgrundlagen!$I$25,'D Leistungen'!#REF!=TRUE),'D Leistungen'!#REF!,"")</f>
        <v>#REF!</v>
      </c>
      <c r="E48" s="467" t="e">
        <f>IF(AND(Projektgrundlagen!$I$25,'D Leistungen'!#REF!=TRUE),'D Leistungen'!#REF!,"")</f>
        <v>#REF!</v>
      </c>
      <c r="F48" s="467" t="e">
        <f>IF(AND(Projektgrundlagen!$I$25,'D Leistungen'!#REF!=TRUE),'D Leistungen'!#REF!,"")</f>
        <v>#REF!</v>
      </c>
      <c r="G48" s="474"/>
      <c r="H48" s="475"/>
    </row>
    <row r="49" spans="2:8" ht="15">
      <c r="B49" t="e">
        <f>IF(AND(Projektgrundlagen!$I$25,'D Leistungen'!#REF!=TRUE),'D Leistungen'!#REF!&amp;" "&amp;'D Leistungen'!#REF!&amp;" "&amp;'D Leistungen'!#REF!,"")</f>
        <v>#REF!</v>
      </c>
      <c r="C49" s="467" t="e">
        <f>IF(AND(Projektgrundlagen!$I$25,'D Leistungen'!#REF!=TRUE),'D Leistungen'!#REF!,"")</f>
        <v>#REF!</v>
      </c>
      <c r="D49" s="467" t="e">
        <f>IF(AND(Projektgrundlagen!$I$25,'D Leistungen'!#REF!=TRUE),'D Leistungen'!#REF!,"")</f>
        <v>#REF!</v>
      </c>
      <c r="E49" s="467" t="e">
        <f>IF(AND(Projektgrundlagen!$I$25,'D Leistungen'!#REF!=TRUE),'D Leistungen'!#REF!,"")</f>
        <v>#REF!</v>
      </c>
      <c r="F49" s="467" t="e">
        <f>IF(AND(Projektgrundlagen!$I$25,'D Leistungen'!#REF!=TRUE),'D Leistungen'!#REF!,"")</f>
        <v>#REF!</v>
      </c>
      <c r="G49" s="474"/>
      <c r="H49" s="475"/>
    </row>
    <row r="50" spans="2:8" ht="15">
      <c r="B50" t="e">
        <f>IF(AND(Projektgrundlagen!$I$25,'D Leistungen'!#REF!=TRUE),'D Leistungen'!#REF!&amp;" "&amp;'D Leistungen'!#REF!&amp;" "&amp;'D Leistungen'!#REF!,"")</f>
        <v>#REF!</v>
      </c>
      <c r="C50" s="467" t="e">
        <f>IF(AND(Projektgrundlagen!$I$25,'D Leistungen'!#REF!=TRUE),'D Leistungen'!#REF!,"")</f>
        <v>#REF!</v>
      </c>
      <c r="D50" s="467" t="e">
        <f>IF(AND(Projektgrundlagen!$I$25,'D Leistungen'!#REF!=TRUE),'D Leistungen'!#REF!,"")</f>
        <v>#REF!</v>
      </c>
      <c r="E50" s="467" t="e">
        <f>IF(AND(Projektgrundlagen!$I$25,'D Leistungen'!#REF!=TRUE),'D Leistungen'!#REF!,"")</f>
        <v>#REF!</v>
      </c>
      <c r="F50" s="467" t="e">
        <f>IF(AND(Projektgrundlagen!$I$25,'D Leistungen'!#REF!=TRUE),'D Leistungen'!#REF!,"")</f>
        <v>#REF!</v>
      </c>
      <c r="G50" s="474"/>
      <c r="H50" s="475"/>
    </row>
    <row r="51" spans="2:8" ht="15">
      <c r="B51" t="str">
        <f>IF(AND(Projektgrundlagen!$I$25,'D Leistungen'!M26=TRUE),'D Leistungen'!C26&amp;" "&amp;'D Leistungen'!#REF!&amp;" "&amp;'D Leistungen'!F27,"")</f>
        <v/>
      </c>
      <c r="C51" s="467" t="str">
        <f>IF(AND(Projektgrundlagen!$I$25,'D Leistungen'!M26=TRUE),'D Leistungen'!H26,"")</f>
        <v/>
      </c>
      <c r="D51" s="467" t="str">
        <f>IF(AND(Projektgrundlagen!$I$25,'D Leistungen'!M26=TRUE),'D Leistungen'!I26,"")</f>
        <v/>
      </c>
      <c r="E51" s="467" t="str">
        <f>IF(AND(Projektgrundlagen!$I$25,'D Leistungen'!M26=TRUE),'D Leistungen'!J26,"")</f>
        <v/>
      </c>
      <c r="F51" s="467" t="str">
        <f>IF(AND(Projektgrundlagen!$I$25,'D Leistungen'!M26=TRUE),'D Leistungen'!K26,"")</f>
        <v/>
      </c>
      <c r="G51" s="474"/>
      <c r="H51" s="475"/>
    </row>
    <row r="52" spans="2:8" ht="15">
      <c r="B52" t="str">
        <f>IF(AND(Projektgrundlagen!$I$25,'D Leistungen'!M27=TRUE),'D Leistungen'!C27&amp;" "&amp;'D Leistungen'!F27&amp;" "&amp;'D Leistungen'!F28,"")</f>
        <v/>
      </c>
      <c r="C52" s="467" t="str">
        <f>IF(AND(Projektgrundlagen!$I$25,'D Leistungen'!M27=TRUE),'D Leistungen'!H27,"")</f>
        <v/>
      </c>
      <c r="D52" s="467" t="str">
        <f>IF(AND(Projektgrundlagen!$I$25,'D Leistungen'!M27=TRUE),'D Leistungen'!I27,"")</f>
        <v/>
      </c>
      <c r="E52" s="467" t="str">
        <f>IF(AND(Projektgrundlagen!$I$25,'D Leistungen'!M27=TRUE),'D Leistungen'!J27,"")</f>
        <v/>
      </c>
      <c r="F52" s="467" t="str">
        <f>IF(AND(Projektgrundlagen!$I$25,'D Leistungen'!M27=TRUE),'D Leistungen'!K27,"")</f>
        <v/>
      </c>
      <c r="G52" s="474"/>
      <c r="H52" s="475"/>
    </row>
    <row r="53" spans="2:8" ht="15">
      <c r="B53" t="str">
        <f>IF(AND(Projektgrundlagen!$I$25,'D Leistungen'!M28=TRUE),'D Leistungen'!C28&amp;" "&amp;'D Leistungen'!F28&amp;" "&amp;'D Leistungen'!F29,"")</f>
        <v/>
      </c>
      <c r="C53" s="467" t="str">
        <f>IF(AND(Projektgrundlagen!$I$25,'D Leistungen'!M28=TRUE),'D Leistungen'!H28,"")</f>
        <v/>
      </c>
      <c r="D53" s="467" t="str">
        <f>IF(AND(Projektgrundlagen!$I$25,'D Leistungen'!M28=TRUE),'D Leistungen'!I28,"")</f>
        <v/>
      </c>
      <c r="E53" s="467" t="str">
        <f>IF(AND(Projektgrundlagen!$I$25,'D Leistungen'!M28=TRUE),'D Leistungen'!J28,"")</f>
        <v/>
      </c>
      <c r="F53" s="467" t="str">
        <f>IF(AND(Projektgrundlagen!$I$25,'D Leistungen'!M28=TRUE),'D Leistungen'!K28,"")</f>
        <v/>
      </c>
      <c r="G53" s="474"/>
      <c r="H53" s="475"/>
    </row>
    <row r="54" spans="2:8" ht="15">
      <c r="B54" t="str">
        <f>IF(AND(Projektgrundlagen!$I$25,'D Leistungen'!M29=TRUE),'D Leistungen'!C29&amp;" "&amp;'D Leistungen'!F29&amp;" "&amp;'D Leistungen'!F30,"")</f>
        <v xml:space="preserve">2.01 Formulierung und Abstimmung eines Leitbildes bzw. des Planungsprogramms </v>
      </c>
      <c r="C54" s="467">
        <f>IF(AND(Projektgrundlagen!$I$25,'D Leistungen'!M29=TRUE),'D Leistungen'!H29,"")</f>
        <v>1</v>
      </c>
      <c r="D54" s="467" t="str">
        <f>IF(AND(Projektgrundlagen!$I$25,'D Leistungen'!M29=TRUE),'D Leistungen'!I29,"")</f>
        <v>Psch</v>
      </c>
      <c r="E54" s="467">
        <f>IF(AND(Projektgrundlagen!$I$25,'D Leistungen'!M29=TRUE),'D Leistungen'!J29,"")</f>
        <v>0</v>
      </c>
      <c r="F54" s="467">
        <f>IF(AND(Projektgrundlagen!$I$25,'D Leistungen'!M29=TRUE),'D Leistungen'!K29,"")</f>
        <v>0</v>
      </c>
      <c r="G54" s="474"/>
      <c r="H54" s="475"/>
    </row>
    <row r="55" spans="2:8" ht="15">
      <c r="B55" t="str">
        <f>IF(AND(Projektgrundlagen!$I$25,'D Leistungen'!M30=TRUE),'D Leistungen'!C30&amp;" "&amp;'D Leistungen'!F30&amp;" "&amp;'D Leistungen'!F31,"")</f>
        <v/>
      </c>
      <c r="C55" s="467" t="str">
        <f>IF(AND(Projektgrundlagen!$I$25,'D Leistungen'!M30=TRUE),'D Leistungen'!H30,"")</f>
        <v/>
      </c>
      <c r="D55" s="467" t="str">
        <f>IF(AND(Projektgrundlagen!$I$25,'D Leistungen'!M30=TRUE),'D Leistungen'!I30,"")</f>
        <v/>
      </c>
      <c r="E55" s="467" t="str">
        <f>IF(AND(Projektgrundlagen!$I$25,'D Leistungen'!M30=TRUE),'D Leistungen'!J30,"")</f>
        <v/>
      </c>
      <c r="F55" s="467" t="str">
        <f>IF(AND(Projektgrundlagen!$I$25,'D Leistungen'!M30=TRUE),'D Leistungen'!K30,"")</f>
        <v/>
      </c>
      <c r="G55" s="474"/>
      <c r="H55" s="475"/>
    </row>
    <row r="56" spans="2:8" ht="15">
      <c r="B56" t="str">
        <f>IF(AND(Projektgrundlagen!$I$25,'D Leistungen'!M31=TRUE),'D Leistungen'!C31&amp;" "&amp;'D Leistungen'!F31&amp;" "&amp;'D Leistungen'!F32,"")</f>
        <v xml:space="preserve">2.02 Erarbeiten der Konzeption einschließlich Untersuchung von sich wesentlich unterscheidenden Lösungen bei gleichen Planungsforderungen </v>
      </c>
      <c r="C56" s="467">
        <f>IF(AND(Projektgrundlagen!$I$25,'D Leistungen'!M31=TRUE),'D Leistungen'!H31,"")</f>
        <v>1</v>
      </c>
      <c r="D56" s="467" t="str">
        <f>IF(AND(Projektgrundlagen!$I$25,'D Leistungen'!M31=TRUE),'D Leistungen'!I31,"")</f>
        <v>Psch</v>
      </c>
      <c r="E56" s="467">
        <f>IF(AND(Projektgrundlagen!$I$25,'D Leistungen'!M31=TRUE),'D Leistungen'!J31,"")</f>
        <v>0</v>
      </c>
      <c r="F56" s="467">
        <f>IF(AND(Projektgrundlagen!$I$25,'D Leistungen'!M31=TRUE),'D Leistungen'!K31,"")</f>
        <v>0</v>
      </c>
      <c r="G56" s="474"/>
      <c r="H56" s="475"/>
    </row>
    <row r="57" spans="2:8" ht="15">
      <c r="B57" t="str">
        <f>IF(AND(Projektgrundlagen!$I$25,'D Leistungen'!M32=TRUE),'D Leistungen'!C32&amp;" "&amp;'D Leistungen'!F32&amp;" "&amp;'D Leistungen'!F33,"")</f>
        <v/>
      </c>
      <c r="C57" s="467" t="str">
        <f>IF(AND(Projektgrundlagen!$I$25,'D Leistungen'!M32=TRUE),'D Leistungen'!H32,"")</f>
        <v/>
      </c>
      <c r="D57" s="467" t="str">
        <f>IF(AND(Projektgrundlagen!$I$25,'D Leistungen'!M32=TRUE),'D Leistungen'!I32,"")</f>
        <v/>
      </c>
      <c r="E57" s="467" t="str">
        <f>IF(AND(Projektgrundlagen!$I$25,'D Leistungen'!M32=TRUE),'D Leistungen'!J32,"")</f>
        <v/>
      </c>
      <c r="F57" s="467" t="str">
        <f>IF(AND(Projektgrundlagen!$I$25,'D Leistungen'!M32=TRUE),'D Leistungen'!K32,"")</f>
        <v/>
      </c>
      <c r="G57" s="474"/>
      <c r="H57" s="475"/>
    </row>
    <row r="58" spans="2:8" ht="15">
      <c r="B58" t="str">
        <f>IF(AND(Projektgrundlagen!$I$25,'D Leistungen'!M33=TRUE),'D Leistungen'!C33&amp;" "&amp;'D Leistungen'!F33&amp;" "&amp;'D Leistungen'!F34,"")</f>
        <v>2.03 Darstellung des Plangebiets im Maßstab 1:500/1:1000 mit Aussagen zu: 1. Gliederung: von Grünflächen und deren Klassifikation, von Straßen- und Platzflächen und deren Klassifikation, von Wegeverbindungen und deren Klassifikation, von Wasserflächen und deren Klassifikation;                                                                 2. Aussagen: im Umgang mit den Schutzgütern Boden, Wasser, Luft und Klima, zur Biodiversität und zum Artenerhalt, zum Regenwassermanagement, zu Bepflanzungs- und Vegetationsstrukturen, zum Umgang mit Topografie</v>
      </c>
      <c r="C58" s="467">
        <f>IF(AND(Projektgrundlagen!$I$25,'D Leistungen'!M33=TRUE),'D Leistungen'!H33,"")</f>
        <v>1</v>
      </c>
      <c r="D58" s="467" t="str">
        <f>IF(AND(Projektgrundlagen!$I$25,'D Leistungen'!M33=TRUE),'D Leistungen'!I33,"")</f>
        <v>Psch</v>
      </c>
      <c r="E58" s="467">
        <f>IF(AND(Projektgrundlagen!$I$25,'D Leistungen'!M33=TRUE),'D Leistungen'!J33,"")</f>
        <v>0</v>
      </c>
      <c r="F58" s="467">
        <f>IF(AND(Projektgrundlagen!$I$25,'D Leistungen'!M33=TRUE),'D Leistungen'!K33,"")</f>
        <v>0</v>
      </c>
      <c r="G58" s="474"/>
      <c r="H58" s="475"/>
    </row>
    <row r="59" spans="2:8" ht="15">
      <c r="B59" t="str">
        <f>IF(AND(Projektgrundlagen!$I$25,'D Leistungen'!M34=TRUE),'D Leistungen'!C34&amp;" "&amp;'D Leistungen'!F34&amp;" "&amp;'D Leistungen'!F35,"")</f>
        <v/>
      </c>
      <c r="C59" s="467" t="str">
        <f>IF(AND(Projektgrundlagen!$I$25,'D Leistungen'!M34=TRUE),'D Leistungen'!H34,"")</f>
        <v/>
      </c>
      <c r="D59" s="467" t="str">
        <f>IF(AND(Projektgrundlagen!$I$25,'D Leistungen'!M34=TRUE),'D Leistungen'!I34,"")</f>
        <v/>
      </c>
      <c r="E59" s="467" t="str">
        <f>IF(AND(Projektgrundlagen!$I$25,'D Leistungen'!M34=TRUE),'D Leistungen'!J34,"")</f>
        <v/>
      </c>
      <c r="F59" s="467" t="str">
        <f>IF(AND(Projektgrundlagen!$I$25,'D Leistungen'!M34=TRUE),'D Leistungen'!K34,"")</f>
        <v/>
      </c>
      <c r="G59" s="474"/>
      <c r="H59" s="475"/>
    </row>
    <row r="60" spans="2:8" ht="15">
      <c r="B60" t="str">
        <f>IF(AND(Projektgrundlagen!$I$25,'D Leistungen'!M35=TRUE),'D Leistungen'!C35&amp;" "&amp;'D Leistungen'!F35&amp;" "&amp;'D Leistungen'!F36,"")</f>
        <v>2.04 Abstimmungen Bereitstellen der Arbeitsergebnisse als Grundlage für die anderen an der Planung fachlich Beteiligten sowie Koordination und Integration von deren Leistungen, insb. des städtebaulichen Entwurfs.</v>
      </c>
      <c r="C60" s="467">
        <f>IF(AND(Projektgrundlagen!$I$25,'D Leistungen'!M35=TRUE),'D Leistungen'!H35,"")</f>
        <v>1</v>
      </c>
      <c r="D60" s="467" t="str">
        <f>IF(AND(Projektgrundlagen!$I$25,'D Leistungen'!M35=TRUE),'D Leistungen'!I35,"")</f>
        <v>Psch</v>
      </c>
      <c r="E60" s="467">
        <f>IF(AND(Projektgrundlagen!$I$25,'D Leistungen'!M35=TRUE),'D Leistungen'!J35,"")</f>
        <v>0</v>
      </c>
      <c r="F60" s="467">
        <f>IF(AND(Projektgrundlagen!$I$25,'D Leistungen'!M35=TRUE),'D Leistungen'!K35,"")</f>
        <v>0</v>
      </c>
      <c r="G60" s="474"/>
      <c r="H60" s="475"/>
    </row>
    <row r="61" spans="2:8" ht="15">
      <c r="B61" t="str">
        <f>IF(AND(Projektgrundlagen!$I$25,'D Leistungen'!M36=TRUE),'D Leistungen'!C36&amp;" "&amp;'D Leistungen'!F36&amp;" "&amp;'D Leistungen'!F37,"")</f>
        <v/>
      </c>
      <c r="C61" s="467" t="str">
        <f>IF(AND(Projektgrundlagen!$I$25,'D Leistungen'!M36=TRUE),'D Leistungen'!H36,"")</f>
        <v/>
      </c>
      <c r="D61" s="467" t="str">
        <f>IF(AND(Projektgrundlagen!$I$25,'D Leistungen'!M36=TRUE),'D Leistungen'!I36,"")</f>
        <v/>
      </c>
      <c r="E61" s="467" t="str">
        <f>IF(AND(Projektgrundlagen!$I$25,'D Leistungen'!M36=TRUE),'D Leistungen'!J36,"")</f>
        <v/>
      </c>
      <c r="F61" s="467" t="str">
        <f>IF(AND(Projektgrundlagen!$I$25,'D Leistungen'!M36=TRUE),'D Leistungen'!K36,"")</f>
        <v/>
      </c>
      <c r="G61" s="474"/>
      <c r="H61" s="475"/>
    </row>
    <row r="62" spans="2:8" ht="15">
      <c r="B62" t="str">
        <f>IF(AND(Projektgrundlagen!$I$25,'D Leistungen'!M37=TRUE),'D Leistungen'!C37&amp;" "&amp;'D Leistungen'!F37&amp;" "&amp;'D Leistungen'!F38,"")</f>
        <v/>
      </c>
      <c r="C62" s="467" t="str">
        <f>IF(AND(Projektgrundlagen!$I$25,'D Leistungen'!M37=TRUE),'D Leistungen'!H37,"")</f>
        <v/>
      </c>
      <c r="D62" s="467" t="str">
        <f>IF(AND(Projektgrundlagen!$I$25,'D Leistungen'!M37=TRUE),'D Leistungen'!I37,"")</f>
        <v/>
      </c>
      <c r="E62" s="467" t="str">
        <f>IF(AND(Projektgrundlagen!$I$25,'D Leistungen'!M37=TRUE),'D Leistungen'!J37,"")</f>
        <v/>
      </c>
      <c r="F62" s="467" t="str">
        <f>IF(AND(Projektgrundlagen!$I$25,'D Leistungen'!M37=TRUE),'D Leistungen'!K37,"")</f>
        <v/>
      </c>
      <c r="G62" s="474"/>
      <c r="H62" s="475"/>
    </row>
    <row r="63" spans="2:8" ht="15">
      <c r="B63" t="str">
        <f>IF(AND(Projektgrundlagen!$I$25,'D Leistungen'!M38=TRUE),'D Leistungen'!C38&amp;" "&amp;'D Leistungen'!F38&amp;" "&amp;'D Leistungen'!F39,"")</f>
        <v/>
      </c>
      <c r="C63" s="467" t="str">
        <f>IF(AND(Projektgrundlagen!$I$25,'D Leistungen'!M38=TRUE),'D Leistungen'!H38,"")</f>
        <v/>
      </c>
      <c r="D63" s="467" t="str">
        <f>IF(AND(Projektgrundlagen!$I$25,'D Leistungen'!M38=TRUE),'D Leistungen'!I38,"")</f>
        <v/>
      </c>
      <c r="E63" s="467" t="str">
        <f>IF(AND(Projektgrundlagen!$I$25,'D Leistungen'!M38=TRUE),'D Leistungen'!J38,"")</f>
        <v/>
      </c>
      <c r="F63" s="467" t="str">
        <f>IF(AND(Projektgrundlagen!$I$25,'D Leistungen'!M38=TRUE),'D Leistungen'!K38,"")</f>
        <v/>
      </c>
      <c r="G63" s="474"/>
      <c r="H63" s="475"/>
    </row>
    <row r="64" spans="2:8" ht="15">
      <c r="B64" t="str">
        <f>IF(AND(Projektgrundlagen!$I$25,'D Leistungen'!M39=TRUE),'D Leistungen'!C39&amp;" "&amp;'D Leistungen'!F39&amp;" "&amp;'D Leistungen'!F40,"")</f>
        <v/>
      </c>
      <c r="C64" s="467" t="str">
        <f>IF(AND(Projektgrundlagen!$I$25,'D Leistungen'!M39=TRUE),'D Leistungen'!H39,"")</f>
        <v/>
      </c>
      <c r="D64" s="467" t="str">
        <f>IF(AND(Projektgrundlagen!$I$25,'D Leistungen'!M39=TRUE),'D Leistungen'!I39,"")</f>
        <v/>
      </c>
      <c r="E64" s="467" t="str">
        <f>IF(AND(Projektgrundlagen!$I$25,'D Leistungen'!M39=TRUE),'D Leistungen'!J39,"")</f>
        <v/>
      </c>
      <c r="F64" s="467" t="str">
        <f>IF(AND(Projektgrundlagen!$I$25,'D Leistungen'!M39=TRUE),'D Leistungen'!K39,"")</f>
        <v/>
      </c>
      <c r="G64" s="474"/>
      <c r="H64" s="475"/>
    </row>
    <row r="65" spans="2:8" ht="15">
      <c r="B65" t="str">
        <f>IF(AND(Projektgrundlagen!$I$25,'D Leistungen'!M40=TRUE),'D Leistungen'!C40&amp;" "&amp;'D Leistungen'!F40&amp;" "&amp;'D Leistungen'!F41,"")</f>
        <v/>
      </c>
      <c r="C65" s="467" t="str">
        <f>IF(AND(Projektgrundlagen!$I$25,'D Leistungen'!M40=TRUE),'D Leistungen'!H40,"")</f>
        <v/>
      </c>
      <c r="D65" s="467" t="str">
        <f>IF(AND(Projektgrundlagen!$I$25,'D Leistungen'!M40=TRUE),'D Leistungen'!I40,"")</f>
        <v/>
      </c>
      <c r="E65" s="467" t="str">
        <f>IF(AND(Projektgrundlagen!$I$25,'D Leistungen'!M40=TRUE),'D Leistungen'!J40,"")</f>
        <v/>
      </c>
      <c r="F65" s="467" t="str">
        <f>IF(AND(Projektgrundlagen!$I$25,'D Leistungen'!M40=TRUE),'D Leistungen'!K40,"")</f>
        <v/>
      </c>
      <c r="G65" s="474"/>
      <c r="H65" s="475"/>
    </row>
    <row r="66" spans="2:8" ht="15">
      <c r="B66" t="str">
        <f>IF(AND(Projektgrundlagen!$I$25,'D Leistungen'!M41=TRUE),'D Leistungen'!C41&amp;" "&amp;'D Leistungen'!F41&amp;" "&amp;'D Leistungen'!F42,"")</f>
        <v/>
      </c>
      <c r="C66" s="467" t="str">
        <f>IF(AND(Projektgrundlagen!$I$25,'D Leistungen'!M41=TRUE),'D Leistungen'!H41,"")</f>
        <v/>
      </c>
      <c r="D66" s="467" t="str">
        <f>IF(AND(Projektgrundlagen!$I$25,'D Leistungen'!M41=TRUE),'D Leistungen'!I41,"")</f>
        <v/>
      </c>
      <c r="E66" s="467" t="str">
        <f>IF(AND(Projektgrundlagen!$I$25,'D Leistungen'!M41=TRUE),'D Leistungen'!J41,"")</f>
        <v/>
      </c>
      <c r="F66" s="467" t="str">
        <f>IF(AND(Projektgrundlagen!$I$25,'D Leistungen'!M41=TRUE),'D Leistungen'!K41,"")</f>
        <v/>
      </c>
      <c r="G66" s="474"/>
      <c r="H66" s="475"/>
    </row>
    <row r="67" spans="2:8" ht="15">
      <c r="B67" t="str">
        <f>IF(AND(Projektgrundlagen!$I$25,'D Leistungen'!M42=TRUE),'D Leistungen'!C42&amp;" "&amp;'D Leistungen'!F42&amp;" "&amp;'D Leistungen'!F43,"")</f>
        <v/>
      </c>
      <c r="C67" s="467" t="str">
        <f>IF(AND(Projektgrundlagen!$I$25,'D Leistungen'!M42=TRUE),'D Leistungen'!H42,"")</f>
        <v/>
      </c>
      <c r="D67" s="467" t="str">
        <f>IF(AND(Projektgrundlagen!$I$25,'D Leistungen'!M42=TRUE),'D Leistungen'!I42,"")</f>
        <v/>
      </c>
      <c r="E67" s="467" t="str">
        <f>IF(AND(Projektgrundlagen!$I$25,'D Leistungen'!M42=TRUE),'D Leistungen'!J42,"")</f>
        <v/>
      </c>
      <c r="F67" s="467" t="str">
        <f>IF(AND(Projektgrundlagen!$I$25,'D Leistungen'!M42=TRUE),'D Leistungen'!K42,"")</f>
        <v/>
      </c>
      <c r="G67" s="474"/>
      <c r="H67" s="475"/>
    </row>
    <row r="68" spans="2:8" ht="15">
      <c r="B68" t="str">
        <f>IF(AND(Projektgrundlagen!$I$25,'D Leistungen'!M43=TRUE),'D Leistungen'!C43&amp;" "&amp;'D Leistungen'!F43&amp;" "&amp;'D Leistungen'!F44,"")</f>
        <v/>
      </c>
      <c r="C68" s="467" t="str">
        <f>IF(AND(Projektgrundlagen!$I$25,'D Leistungen'!M43=TRUE),'D Leistungen'!H43,"")</f>
        <v/>
      </c>
      <c r="D68" s="467" t="str">
        <f>IF(AND(Projektgrundlagen!$I$25,'D Leistungen'!M43=TRUE),'D Leistungen'!I43,"")</f>
        <v/>
      </c>
      <c r="E68" s="467" t="str">
        <f>IF(AND(Projektgrundlagen!$I$25,'D Leistungen'!M43=TRUE),'D Leistungen'!J43,"")</f>
        <v/>
      </c>
      <c r="F68" s="467" t="str">
        <f>IF(AND(Projektgrundlagen!$I$25,'D Leistungen'!M43=TRUE),'D Leistungen'!K43,"")</f>
        <v/>
      </c>
      <c r="G68" s="474"/>
      <c r="H68" s="475"/>
    </row>
    <row r="69" spans="2:8" ht="15">
      <c r="B69" t="str">
        <f>IF(AND(Projektgrundlagen!$I$25,'D Leistungen'!M44=TRUE),'D Leistungen'!C44&amp;" "&amp;'D Leistungen'!F44&amp;" "&amp;'D Leistungen'!F45,"")</f>
        <v/>
      </c>
      <c r="C69" s="467" t="str">
        <f>IF(AND(Projektgrundlagen!$I$25,'D Leistungen'!M44=TRUE),'D Leistungen'!H44,"")</f>
        <v/>
      </c>
      <c r="D69" s="467" t="str">
        <f>IF(AND(Projektgrundlagen!$I$25,'D Leistungen'!M44=TRUE),'D Leistungen'!I44,"")</f>
        <v/>
      </c>
      <c r="E69" s="467" t="str">
        <f>IF(AND(Projektgrundlagen!$I$25,'D Leistungen'!M44=TRUE),'D Leistungen'!J44,"")</f>
        <v/>
      </c>
      <c r="F69" s="467" t="str">
        <f>IF(AND(Projektgrundlagen!$I$25,'D Leistungen'!M44=TRUE),'D Leistungen'!K44,"")</f>
        <v/>
      </c>
      <c r="G69" s="474"/>
      <c r="H69" s="475"/>
    </row>
    <row r="70" spans="2:8" ht="15">
      <c r="B70" t="str">
        <f>IF(AND(Projektgrundlagen!$I$25,'D Leistungen'!M45=TRUE),'D Leistungen'!C45&amp;" "&amp;'D Leistungen'!F45&amp;" "&amp;'D Leistungen'!F46,"")</f>
        <v/>
      </c>
      <c r="C70" s="467" t="str">
        <f>IF(AND(Projektgrundlagen!$I$25,'D Leistungen'!M45=TRUE),'D Leistungen'!H45,"")</f>
        <v/>
      </c>
      <c r="D70" s="467" t="str">
        <f>IF(AND(Projektgrundlagen!$I$25,'D Leistungen'!M45=TRUE),'D Leistungen'!I45,"")</f>
        <v/>
      </c>
      <c r="E70" s="467" t="str">
        <f>IF(AND(Projektgrundlagen!$I$25,'D Leistungen'!M45=TRUE),'D Leistungen'!J45,"")</f>
        <v/>
      </c>
      <c r="F70" s="467" t="str">
        <f>IF(AND(Projektgrundlagen!$I$25,'D Leistungen'!M45=TRUE),'D Leistungen'!K45,"")</f>
        <v/>
      </c>
      <c r="G70" s="474"/>
      <c r="H70" s="475"/>
    </row>
    <row r="71" spans="2:8" ht="15">
      <c r="B71" t="str">
        <f>IF(AND(Projektgrundlagen!$I$25,'D Leistungen'!M46=TRUE),'D Leistungen'!C46&amp;" "&amp;'D Leistungen'!F46&amp;" "&amp;'D Leistungen'!F47,"")</f>
        <v/>
      </c>
      <c r="C71" s="467" t="str">
        <f>IF(AND(Projektgrundlagen!$I$25,'D Leistungen'!M46=TRUE),'D Leistungen'!H46,"")</f>
        <v/>
      </c>
      <c r="D71" s="467" t="str">
        <f>IF(AND(Projektgrundlagen!$I$25,'D Leistungen'!M46=TRUE),'D Leistungen'!I46,"")</f>
        <v/>
      </c>
      <c r="E71" s="467" t="str">
        <f>IF(AND(Projektgrundlagen!$I$25,'D Leistungen'!M46=TRUE),'D Leistungen'!J46,"")</f>
        <v/>
      </c>
      <c r="F71" s="467" t="str">
        <f>IF(AND(Projektgrundlagen!$I$25,'D Leistungen'!M46=TRUE),'D Leistungen'!K46,"")</f>
        <v/>
      </c>
      <c r="G71" s="474"/>
      <c r="H71" s="475"/>
    </row>
    <row r="72" spans="2:8" ht="15">
      <c r="B72" t="str">
        <f>IF(AND(Projektgrundlagen!$I$25,'D Leistungen'!M47=TRUE),'D Leistungen'!C47&amp;" "&amp;'D Leistungen'!F47&amp;" "&amp;'D Leistungen'!F48,"")</f>
        <v/>
      </c>
      <c r="C72" s="467" t="str">
        <f>IF(AND(Projektgrundlagen!$I$25,'D Leistungen'!M47=TRUE),'D Leistungen'!H47,"")</f>
        <v/>
      </c>
      <c r="D72" s="467" t="str">
        <f>IF(AND(Projektgrundlagen!$I$25,'D Leistungen'!M47=TRUE),'D Leistungen'!I47,"")</f>
        <v/>
      </c>
      <c r="E72" s="467" t="str">
        <f>IF(AND(Projektgrundlagen!$I$25,'D Leistungen'!M47=TRUE),'D Leistungen'!J47,"")</f>
        <v/>
      </c>
      <c r="F72" s="467" t="str">
        <f>IF(AND(Projektgrundlagen!$I$25,'D Leistungen'!M47=TRUE),'D Leistungen'!K47,"")</f>
        <v/>
      </c>
      <c r="G72" s="474"/>
      <c r="H72" s="475"/>
    </row>
    <row r="73" spans="2:8" ht="15">
      <c r="B73" t="str">
        <f>IF(AND(Projektgrundlagen!$I$25,'D Leistungen'!M48=TRUE),'D Leistungen'!C48&amp;" "&amp;'D Leistungen'!F48&amp;" "&amp;'D Leistungen'!F49,"")</f>
        <v/>
      </c>
      <c r="C73" s="467" t="str">
        <f>IF(AND(Projektgrundlagen!$I$25,'D Leistungen'!M48=TRUE),'D Leistungen'!H48,"")</f>
        <v/>
      </c>
      <c r="D73" s="467" t="str">
        <f>IF(AND(Projektgrundlagen!$I$25,'D Leistungen'!M48=TRUE),'D Leistungen'!I48,"")</f>
        <v/>
      </c>
      <c r="E73" s="467" t="str">
        <f>IF(AND(Projektgrundlagen!$I$25,'D Leistungen'!M48=TRUE),'D Leistungen'!J48,"")</f>
        <v/>
      </c>
      <c r="F73" s="467" t="str">
        <f>IF(AND(Projektgrundlagen!$I$25,'D Leistungen'!M48=TRUE),'D Leistungen'!K48,"")</f>
        <v/>
      </c>
      <c r="G73" s="474"/>
      <c r="H73" s="475"/>
    </row>
    <row r="74" spans="2:8" ht="15">
      <c r="B74" t="str">
        <f>IF(AND(Projektgrundlagen!$I$25,'D Leistungen'!M49=TRUE),'D Leistungen'!C49&amp;" "&amp;'D Leistungen'!F49&amp;" "&amp;'D Leistungen'!F50,"")</f>
        <v/>
      </c>
      <c r="C74" s="467" t="str">
        <f>IF(AND(Projektgrundlagen!$I$25,'D Leistungen'!M49=TRUE),'D Leistungen'!H49,"")</f>
        <v/>
      </c>
      <c r="D74" s="467" t="str">
        <f>IF(AND(Projektgrundlagen!$I$25,'D Leistungen'!M49=TRUE),'D Leistungen'!I49,"")</f>
        <v/>
      </c>
      <c r="E74" s="467" t="str">
        <f>IF(AND(Projektgrundlagen!$I$25,'D Leistungen'!M49=TRUE),'D Leistungen'!J49,"")</f>
        <v/>
      </c>
      <c r="F74" s="467" t="str">
        <f>IF(AND(Projektgrundlagen!$I$25,'D Leistungen'!M49=TRUE),'D Leistungen'!K49,"")</f>
        <v/>
      </c>
      <c r="G74" s="474"/>
      <c r="H74" s="475"/>
    </row>
    <row r="75" spans="2:8" ht="15">
      <c r="B75" t="str">
        <f>IF(AND(Projektgrundlagen!$I$25,'D Leistungen'!M50=TRUE),'D Leistungen'!C50&amp;" "&amp;'D Leistungen'!F50&amp;" "&amp;'D Leistungen'!F51,"")</f>
        <v/>
      </c>
      <c r="C75" s="467" t="str">
        <f>IF(AND(Projektgrundlagen!$I$25,'D Leistungen'!M50=TRUE),'D Leistungen'!H50,"")</f>
        <v/>
      </c>
      <c r="D75" s="467" t="str">
        <f>IF(AND(Projektgrundlagen!$I$25,'D Leistungen'!M50=TRUE),'D Leistungen'!I50,"")</f>
        <v/>
      </c>
      <c r="E75" s="467" t="str">
        <f>IF(AND(Projektgrundlagen!$I$25,'D Leistungen'!M50=TRUE),'D Leistungen'!J50,"")</f>
        <v/>
      </c>
      <c r="F75" s="467" t="str">
        <f>IF(AND(Projektgrundlagen!$I$25,'D Leistungen'!M50=TRUE),'D Leistungen'!K50,"")</f>
        <v/>
      </c>
      <c r="G75" s="474"/>
      <c r="H75" s="475"/>
    </row>
    <row r="76" spans="2:8" ht="15">
      <c r="B76" t="str">
        <f>IF(AND(Projektgrundlagen!$I$25,'D Leistungen'!M51=TRUE),'D Leistungen'!C51&amp;" "&amp;'D Leistungen'!F51&amp;" "&amp;'D Leistungen'!F52,"")</f>
        <v/>
      </c>
      <c r="C76" s="467" t="str">
        <f>IF(AND(Projektgrundlagen!$I$25,'D Leistungen'!M51=TRUE),'D Leistungen'!H51,"")</f>
        <v/>
      </c>
      <c r="D76" s="467" t="str">
        <f>IF(AND(Projektgrundlagen!$I$25,'D Leistungen'!M51=TRUE),'D Leistungen'!I51,"")</f>
        <v/>
      </c>
      <c r="E76" s="467" t="str">
        <f>IF(AND(Projektgrundlagen!$I$25,'D Leistungen'!M51=TRUE),'D Leistungen'!J51,"")</f>
        <v/>
      </c>
      <c r="F76" s="467" t="str">
        <f>IF(AND(Projektgrundlagen!$I$25,'D Leistungen'!M51=TRUE),'D Leistungen'!K51,"")</f>
        <v/>
      </c>
      <c r="G76" s="474"/>
      <c r="H76" s="475"/>
    </row>
    <row r="77" spans="2:8" ht="15">
      <c r="B77" t="str">
        <f>IF(AND(Projektgrundlagen!$I$25,'D Leistungen'!M52=TRUE),'D Leistungen'!C52&amp;" "&amp;'D Leistungen'!F52&amp;" "&amp;'D Leistungen'!F53,"")</f>
        <v>3.01 Freiräumlicher Entwurf Durcharbeiten und Komplettieren der ausgewählten Konzeption zum Entwurf</v>
      </c>
      <c r="C77" s="467">
        <f>IF(AND(Projektgrundlagen!$I$25,'D Leistungen'!M52=TRUE),'D Leistungen'!H52,"")</f>
        <v>1</v>
      </c>
      <c r="D77" s="467" t="str">
        <f>IF(AND(Projektgrundlagen!$I$25,'D Leistungen'!M52=TRUE),'D Leistungen'!I52,"")</f>
        <v>Psch</v>
      </c>
      <c r="E77" s="467">
        <f>IF(AND(Projektgrundlagen!$I$25,'D Leistungen'!M52=TRUE),'D Leistungen'!J52,"")</f>
        <v>0</v>
      </c>
      <c r="F77" s="467">
        <f>IF(AND(Projektgrundlagen!$I$25,'D Leistungen'!M52=TRUE),'D Leistungen'!K52,"")</f>
        <v>0</v>
      </c>
      <c r="G77" s="474"/>
      <c r="H77" s="475"/>
    </row>
    <row r="78" spans="2:8" ht="15">
      <c r="B78" t="str">
        <f>IF(AND(Projektgrundlagen!$I$25,'D Leistungen'!M53=TRUE),'D Leistungen'!C53&amp;" "&amp;'D Leistungen'!F53&amp;" "&amp;'D Leistungen'!F54,"")</f>
        <v/>
      </c>
      <c r="C78" s="467" t="str">
        <f>IF(AND(Projektgrundlagen!$I$25,'D Leistungen'!M53=TRUE),'D Leistungen'!H53,"")</f>
        <v/>
      </c>
      <c r="D78" s="467" t="str">
        <f>IF(AND(Projektgrundlagen!$I$25,'D Leistungen'!M53=TRUE),'D Leistungen'!I53,"")</f>
        <v/>
      </c>
      <c r="E78" s="467" t="str">
        <f>IF(AND(Projektgrundlagen!$I$25,'D Leistungen'!M53=TRUE),'D Leistungen'!J53,"")</f>
        <v/>
      </c>
      <c r="F78" s="467" t="str">
        <f>IF(AND(Projektgrundlagen!$I$25,'D Leistungen'!M53=TRUE),'D Leistungen'!K53,"")</f>
        <v/>
      </c>
      <c r="G78" s="474"/>
      <c r="H78" s="475"/>
    </row>
    <row r="79" spans="2:8" ht="15">
      <c r="B79" t="str">
        <f>IF(AND(Projektgrundlagen!$I$25,'D Leistungen'!M54=TRUE),'D Leistungen'!C54&amp;" "&amp;'D Leistungen'!F54&amp;" "&amp;'D Leistungen'!F55,"")</f>
        <v xml:space="preserve">3.02 Maßnahmenübersicht  Darstellen der aus der ausgewählten Alternative sich ergebenden Einzelmaßnahmen. Die Maßnahmen können Grundlage einer Kostenindikation sein. </v>
      </c>
      <c r="C79" s="467">
        <f>IF(AND(Projektgrundlagen!$I$25,'D Leistungen'!M54=TRUE),'D Leistungen'!H54,"")</f>
        <v>1</v>
      </c>
      <c r="D79" s="467" t="str">
        <f>IF(AND(Projektgrundlagen!$I$25,'D Leistungen'!M54=TRUE),'D Leistungen'!I54,"")</f>
        <v>Psch</v>
      </c>
      <c r="E79" s="467">
        <f>IF(AND(Projektgrundlagen!$I$25,'D Leistungen'!M54=TRUE),'D Leistungen'!J54,"")</f>
        <v>0</v>
      </c>
      <c r="F79" s="467">
        <f>IF(AND(Projektgrundlagen!$I$25,'D Leistungen'!M54=TRUE),'D Leistungen'!K54,"")</f>
        <v>0</v>
      </c>
      <c r="G79" s="474"/>
      <c r="H79" s="475"/>
    </row>
    <row r="80" spans="2:8" ht="15">
      <c r="B80" t="str">
        <f>IF(AND(Projektgrundlagen!$I$25,'D Leistungen'!M55=TRUE),'D Leistungen'!C55&amp;" "&amp;'D Leistungen'!F55&amp;" "&amp;'D Leistungen'!F56,"")</f>
        <v/>
      </c>
      <c r="C80" s="467" t="str">
        <f>IF(AND(Projektgrundlagen!$I$25,'D Leistungen'!M55=TRUE),'D Leistungen'!H55,"")</f>
        <v/>
      </c>
      <c r="D80" s="467" t="str">
        <f>IF(AND(Projektgrundlagen!$I$25,'D Leistungen'!M55=TRUE),'D Leistungen'!I55,"")</f>
        <v/>
      </c>
      <c r="E80" s="467" t="str">
        <f>IF(AND(Projektgrundlagen!$I$25,'D Leistungen'!M55=TRUE),'D Leistungen'!J55,"")</f>
        <v/>
      </c>
      <c r="F80" s="467" t="str">
        <f>IF(AND(Projektgrundlagen!$I$25,'D Leistungen'!M55=TRUE),'D Leistungen'!K55,"")</f>
        <v/>
      </c>
      <c r="G80" s="474"/>
      <c r="H80" s="475"/>
    </row>
    <row r="81" spans="2:8" ht="15">
      <c r="B81" t="str">
        <f>IF(AND(Projektgrundlagen!$I$25,'D Leistungen'!M56=TRUE),'D Leistungen'!C56&amp;" "&amp;'D Leistungen'!F56&amp;" "&amp;'D Leistungen'!F57,"")</f>
        <v>3.03 Abstimmung Abstimmen des Entwurfs mit dem Auftraggeber und anderen an der an der Planung fachlich Beteiligten. Bereitstellen der Arbeitsergebnisse als Grundlage für die anderen an der Planung fachlich Beteiligten sowie Koordination und Integration von deren Leistungen, insb. des städtebaulichen Entwurfs.</v>
      </c>
      <c r="C81" s="467">
        <f>IF(AND(Projektgrundlagen!$I$25,'D Leistungen'!M56=TRUE),'D Leistungen'!H56,"")</f>
        <v>1</v>
      </c>
      <c r="D81" s="467" t="str">
        <f>IF(AND(Projektgrundlagen!$I$25,'D Leistungen'!M56=TRUE),'D Leistungen'!I56,"")</f>
        <v>Psch</v>
      </c>
      <c r="E81" s="467">
        <f>IF(AND(Projektgrundlagen!$I$25,'D Leistungen'!M56=TRUE),'D Leistungen'!J56,"")</f>
        <v>0</v>
      </c>
      <c r="F81" s="467">
        <f>IF(AND(Projektgrundlagen!$I$25,'D Leistungen'!M56=TRUE),'D Leistungen'!K56,"")</f>
        <v>0</v>
      </c>
      <c r="G81" s="474"/>
      <c r="H81" s="475"/>
    </row>
    <row r="82" spans="2:8" ht="15">
      <c r="B82" t="str">
        <f>IF(AND(Projektgrundlagen!$I$25,'D Leistungen'!M57=TRUE),'D Leistungen'!C57&amp;" "&amp;'D Leistungen'!F57&amp;" "&amp;'D Leistungen'!F58,"")</f>
        <v/>
      </c>
      <c r="C82" s="467" t="str">
        <f>IF(AND(Projektgrundlagen!$I$25,'D Leistungen'!M57=TRUE),'D Leistungen'!H57,"")</f>
        <v/>
      </c>
      <c r="D82" s="467" t="str">
        <f>IF(AND(Projektgrundlagen!$I$25,'D Leistungen'!M57=TRUE),'D Leistungen'!I57,"")</f>
        <v/>
      </c>
      <c r="E82" s="467" t="str">
        <f>IF(AND(Projektgrundlagen!$I$25,'D Leistungen'!M57=TRUE),'D Leistungen'!J57,"")</f>
        <v/>
      </c>
      <c r="F82" s="467" t="str">
        <f>IF(AND(Projektgrundlagen!$I$25,'D Leistungen'!M57=TRUE),'D Leistungen'!K57,"")</f>
        <v/>
      </c>
      <c r="G82" s="474"/>
      <c r="H82" s="475"/>
    </row>
    <row r="83" spans="2:8" ht="15">
      <c r="B83" t="str">
        <f>IF(AND(Projektgrundlagen!$I$25,'D Leistungen'!M58=TRUE),'D Leistungen'!C58&amp;" "&amp;'D Leistungen'!F58&amp;" "&amp;'D Leistungen'!F59,"")</f>
        <v/>
      </c>
      <c r="C83" s="467" t="str">
        <f>IF(AND(Projektgrundlagen!$I$25,'D Leistungen'!M58=TRUE),'D Leistungen'!H58,"")</f>
        <v/>
      </c>
      <c r="D83" s="467" t="str">
        <f>IF(AND(Projektgrundlagen!$I$25,'D Leistungen'!M58=TRUE),'D Leistungen'!I58,"")</f>
        <v/>
      </c>
      <c r="E83" s="467" t="str">
        <f>IF(AND(Projektgrundlagen!$I$25,'D Leistungen'!M58=TRUE),'D Leistungen'!J58,"")</f>
        <v/>
      </c>
      <c r="F83" s="467" t="str">
        <f>IF(AND(Projektgrundlagen!$I$25,'D Leistungen'!M58=TRUE),'D Leistungen'!K58,"")</f>
        <v/>
      </c>
      <c r="G83" s="474"/>
      <c r="H83" s="475"/>
    </row>
    <row r="84" spans="2:8" ht="15">
      <c r="B84" t="str">
        <f>IF(AND(Projektgrundlagen!$I$25,'D Leistungen'!M59=TRUE),'D Leistungen'!C59&amp;" "&amp;'D Leistungen'!F59&amp;" "&amp;'D Leistungen'!F60,"")</f>
        <v/>
      </c>
      <c r="C84" s="467" t="str">
        <f>IF(AND(Projektgrundlagen!$I$25,'D Leistungen'!M59=TRUE),'D Leistungen'!H59,"")</f>
        <v/>
      </c>
      <c r="D84" s="467" t="str">
        <f>IF(AND(Projektgrundlagen!$I$25,'D Leistungen'!M59=TRUE),'D Leistungen'!I59,"")</f>
        <v/>
      </c>
      <c r="E84" s="467" t="str">
        <f>IF(AND(Projektgrundlagen!$I$25,'D Leistungen'!M59=TRUE),'D Leistungen'!J59,"")</f>
        <v/>
      </c>
      <c r="F84" s="467" t="str">
        <f>IF(AND(Projektgrundlagen!$I$25,'D Leistungen'!M59=TRUE),'D Leistungen'!K59,"")</f>
        <v/>
      </c>
      <c r="G84" s="474"/>
      <c r="H84" s="475"/>
    </row>
    <row r="85" spans="2:8" ht="15">
      <c r="B85" t="str">
        <f>IF(AND(Projektgrundlagen!$I$25,'D Leistungen'!M60=TRUE),'D Leistungen'!C60&amp;" "&amp;'D Leistungen'!F60&amp;" "&amp;'D Leistungen'!F61,"")</f>
        <v/>
      </c>
      <c r="C85" s="467" t="str">
        <f>IF(AND(Projektgrundlagen!$I$25,'D Leistungen'!M60=TRUE),'D Leistungen'!H60,"")</f>
        <v/>
      </c>
      <c r="D85" s="467" t="str">
        <f>IF(AND(Projektgrundlagen!$I$25,'D Leistungen'!M60=TRUE),'D Leistungen'!I60,"")</f>
        <v/>
      </c>
      <c r="E85" s="467" t="str">
        <f>IF(AND(Projektgrundlagen!$I$25,'D Leistungen'!M60=TRUE),'D Leistungen'!J60,"")</f>
        <v/>
      </c>
      <c r="F85" s="467" t="str">
        <f>IF(AND(Projektgrundlagen!$I$25,'D Leistungen'!M60=TRUE),'D Leistungen'!K60,"")</f>
        <v/>
      </c>
      <c r="G85" s="474"/>
      <c r="H85" s="475"/>
    </row>
    <row r="86" spans="2:8" ht="15">
      <c r="B86" t="str">
        <f>IF(AND(Projektgrundlagen!$I$25,'D Leistungen'!M61=TRUE),'D Leistungen'!C61&amp;" "&amp;'D Leistungen'!F61&amp;" "&amp;'D Leistungen'!F62,"")</f>
        <v/>
      </c>
      <c r="C86" s="467" t="str">
        <f>IF(AND(Projektgrundlagen!$I$25,'D Leistungen'!M61=TRUE),'D Leistungen'!H61,"")</f>
        <v/>
      </c>
      <c r="D86" s="467" t="str">
        <f>IF(AND(Projektgrundlagen!$I$25,'D Leistungen'!M61=TRUE),'D Leistungen'!I61,"")</f>
        <v/>
      </c>
      <c r="E86" s="467" t="str">
        <f>IF(AND(Projektgrundlagen!$I$25,'D Leistungen'!M61=TRUE),'D Leistungen'!J61,"")</f>
        <v/>
      </c>
      <c r="F86" s="467" t="str">
        <f>IF(AND(Projektgrundlagen!$I$25,'D Leistungen'!M61=TRUE),'D Leistungen'!K61,"")</f>
        <v/>
      </c>
      <c r="G86" s="474"/>
      <c r="H86" s="475"/>
    </row>
    <row r="87" spans="2:8" ht="15">
      <c r="B87" t="str">
        <f>IF(AND(Projektgrundlagen!$I$25,'D Leistungen'!M62=TRUE),'D Leistungen'!C62&amp;" "&amp;'D Leistungen'!F62&amp;" "&amp;'D Leistungen'!F63,"")</f>
        <v/>
      </c>
      <c r="C87" s="467" t="str">
        <f>IF(AND(Projektgrundlagen!$I$25,'D Leistungen'!M62=TRUE),'D Leistungen'!H62,"")</f>
        <v/>
      </c>
      <c r="D87" s="467" t="str">
        <f>IF(AND(Projektgrundlagen!$I$25,'D Leistungen'!M62=TRUE),'D Leistungen'!I62,"")</f>
        <v/>
      </c>
      <c r="E87" s="467" t="str">
        <f>IF(AND(Projektgrundlagen!$I$25,'D Leistungen'!M62=TRUE),'D Leistungen'!J62,"")</f>
        <v/>
      </c>
      <c r="F87" s="467" t="str">
        <f>IF(AND(Projektgrundlagen!$I$25,'D Leistungen'!M62=TRUE),'D Leistungen'!K62,"")</f>
        <v/>
      </c>
      <c r="G87" s="474"/>
      <c r="H87" s="475"/>
    </row>
    <row r="88" spans="2:8" ht="15">
      <c r="B88" t="str">
        <f>IF(AND(Projektgrundlagen!$I$25,'D Leistungen'!M63=TRUE),'D Leistungen'!C63&amp;" "&amp;'D Leistungen'!F63&amp;" "&amp;'D Leistungen'!F64,"")</f>
        <v/>
      </c>
      <c r="C88" s="467" t="str">
        <f>IF(AND(Projektgrundlagen!$I$25,'D Leistungen'!M63=TRUE),'D Leistungen'!H63,"")</f>
        <v/>
      </c>
      <c r="D88" s="467" t="str">
        <f>IF(AND(Projektgrundlagen!$I$25,'D Leistungen'!M63=TRUE),'D Leistungen'!I63,"")</f>
        <v/>
      </c>
      <c r="E88" s="467" t="str">
        <f>IF(AND(Projektgrundlagen!$I$25,'D Leistungen'!M63=TRUE),'D Leistungen'!J63,"")</f>
        <v/>
      </c>
      <c r="F88" s="467" t="str">
        <f>IF(AND(Projektgrundlagen!$I$25,'D Leistungen'!M63=TRUE),'D Leistungen'!K63,"")</f>
        <v/>
      </c>
      <c r="G88" s="474"/>
      <c r="H88" s="475"/>
    </row>
    <row r="89" spans="2:8" ht="15">
      <c r="B89" t="str">
        <f>IF(AND(Projektgrundlagen!$I$25,'D Leistungen'!M64=TRUE),'D Leistungen'!C64&amp;" "&amp;'D Leistungen'!F64&amp;" "&amp;'D Leistungen'!F65,"")</f>
        <v/>
      </c>
      <c r="C89" s="467" t="str">
        <f>IF(AND(Projektgrundlagen!$I$25,'D Leistungen'!M64=TRUE),'D Leistungen'!H64,"")</f>
        <v/>
      </c>
      <c r="D89" s="467" t="str">
        <f>IF(AND(Projektgrundlagen!$I$25,'D Leistungen'!M64=TRUE),'D Leistungen'!I64,"")</f>
        <v/>
      </c>
      <c r="E89" s="467" t="str">
        <f>IF(AND(Projektgrundlagen!$I$25,'D Leistungen'!M64=TRUE),'D Leistungen'!J64,"")</f>
        <v/>
      </c>
      <c r="F89" s="467" t="str">
        <f>IF(AND(Projektgrundlagen!$I$25,'D Leistungen'!M64=TRUE),'D Leistungen'!K64,"")</f>
        <v/>
      </c>
      <c r="G89" s="474"/>
      <c r="H89" s="475"/>
    </row>
    <row r="90" spans="2:8" ht="15">
      <c r="B90" t="str">
        <f>IF(AND(Projektgrundlagen!$I$25,'D Leistungen'!M65=TRUE),'D Leistungen'!C65&amp;" "&amp;'D Leistungen'!F65&amp;" "&amp;'D Leistungen'!#REF!,"")</f>
        <v/>
      </c>
      <c r="C90" s="467" t="str">
        <f>IF(AND(Projektgrundlagen!$I$25,'D Leistungen'!M65=TRUE),'D Leistungen'!H65,"")</f>
        <v/>
      </c>
      <c r="D90" s="467" t="str">
        <f>IF(AND(Projektgrundlagen!$I$25,'D Leistungen'!M65=TRUE),'D Leistungen'!I65,"")</f>
        <v/>
      </c>
      <c r="E90" s="467" t="str">
        <f>IF(AND(Projektgrundlagen!$I$25,'D Leistungen'!M65=TRUE),'D Leistungen'!J65,"")</f>
        <v/>
      </c>
      <c r="F90" s="467" t="str">
        <f>IF(AND(Projektgrundlagen!$I$25,'D Leistungen'!M65=TRUE),'D Leistungen'!K65,"")</f>
        <v/>
      </c>
      <c r="G90" s="474"/>
      <c r="H90" s="475"/>
    </row>
    <row r="91" spans="2:8" ht="15">
      <c r="B91" t="e">
        <f>IF(AND(Projektgrundlagen!$I$25,'D Leistungen'!#REF!=TRUE),'D Leistungen'!#REF!&amp;" "&amp;'D Leistungen'!#REF!&amp;" "&amp;'D Leistungen'!#REF!,"")</f>
        <v>#REF!</v>
      </c>
      <c r="C91" s="467" t="e">
        <f>IF(AND(Projektgrundlagen!$I$25,'D Leistungen'!#REF!=TRUE),'D Leistungen'!#REF!,"")</f>
        <v>#REF!</v>
      </c>
      <c r="D91" s="467" t="e">
        <f>IF(AND(Projektgrundlagen!$I$25,'D Leistungen'!#REF!=TRUE),'D Leistungen'!#REF!,"")</f>
        <v>#REF!</v>
      </c>
      <c r="E91" s="467" t="e">
        <f>IF(AND(Projektgrundlagen!$I$25,'D Leistungen'!#REF!=TRUE),'D Leistungen'!#REF!,"")</f>
        <v>#REF!</v>
      </c>
      <c r="F91" s="467" t="e">
        <f>IF(AND(Projektgrundlagen!$I$25,'D Leistungen'!#REF!=TRUE),'D Leistungen'!#REF!,"")</f>
        <v>#REF!</v>
      </c>
      <c r="G91" s="474"/>
      <c r="H91" s="475"/>
    </row>
    <row r="92" spans="2:8" ht="15">
      <c r="B92" t="e">
        <f>IF(AND(Projektgrundlagen!$I$25,'D Leistungen'!#REF!=TRUE),'D Leistungen'!#REF!&amp;" "&amp;'D Leistungen'!#REF!&amp;" "&amp;'D Leistungen'!#REF!,"")</f>
        <v>#REF!</v>
      </c>
      <c r="C92" s="467" t="e">
        <f>IF(AND(Projektgrundlagen!$I$25,'D Leistungen'!#REF!=TRUE),'D Leistungen'!#REF!,"")</f>
        <v>#REF!</v>
      </c>
      <c r="D92" s="467" t="e">
        <f>IF(AND(Projektgrundlagen!$I$25,'D Leistungen'!#REF!=TRUE),'D Leistungen'!#REF!,"")</f>
        <v>#REF!</v>
      </c>
      <c r="E92" s="467" t="e">
        <f>IF(AND(Projektgrundlagen!$I$25,'D Leistungen'!#REF!=TRUE),'D Leistungen'!#REF!,"")</f>
        <v>#REF!</v>
      </c>
      <c r="F92" s="467" t="e">
        <f>IF(AND(Projektgrundlagen!$I$25,'D Leistungen'!#REF!=TRUE),'D Leistungen'!#REF!,"")</f>
        <v>#REF!</v>
      </c>
      <c r="G92" s="474"/>
      <c r="H92" s="475"/>
    </row>
    <row r="93" spans="2:8" ht="15">
      <c r="B93" t="e">
        <f>IF(AND(Projektgrundlagen!$I$25,'D Leistungen'!#REF!=TRUE),'D Leistungen'!#REF!&amp;" "&amp;'D Leistungen'!#REF!&amp;" "&amp;'D Leistungen'!#REF!,"")</f>
        <v>#REF!</v>
      </c>
      <c r="C93" s="467" t="e">
        <f>IF(AND(Projektgrundlagen!$I$25,'D Leistungen'!#REF!=TRUE),'D Leistungen'!#REF!,"")</f>
        <v>#REF!</v>
      </c>
      <c r="D93" s="467" t="e">
        <f>IF(AND(Projektgrundlagen!$I$25,'D Leistungen'!#REF!=TRUE),'D Leistungen'!#REF!,"")</f>
        <v>#REF!</v>
      </c>
      <c r="E93" s="467" t="e">
        <f>IF(AND(Projektgrundlagen!$I$25,'D Leistungen'!#REF!=TRUE),'D Leistungen'!#REF!,"")</f>
        <v>#REF!</v>
      </c>
      <c r="F93" s="467" t="e">
        <f>IF(AND(Projektgrundlagen!$I$25,'D Leistungen'!#REF!=TRUE),'D Leistungen'!#REF!,"")</f>
        <v>#REF!</v>
      </c>
      <c r="G93" s="474"/>
      <c r="H93" s="475"/>
    </row>
    <row r="94" spans="2:8" ht="15">
      <c r="B94" t="e">
        <f>IF(AND(Projektgrundlagen!$I$25,'D Leistungen'!#REF!=TRUE),'D Leistungen'!#REF!&amp;" "&amp;'D Leistungen'!#REF!&amp;" "&amp;'D Leistungen'!#REF!,"")</f>
        <v>#REF!</v>
      </c>
      <c r="C94" s="467" t="e">
        <f>IF(AND(Projektgrundlagen!$I$25,'D Leistungen'!#REF!=TRUE),'D Leistungen'!#REF!,"")</f>
        <v>#REF!</v>
      </c>
      <c r="D94" s="467" t="e">
        <f>IF(AND(Projektgrundlagen!$I$25,'D Leistungen'!#REF!=TRUE),'D Leistungen'!#REF!,"")</f>
        <v>#REF!</v>
      </c>
      <c r="E94" s="467" t="e">
        <f>IF(AND(Projektgrundlagen!$I$25,'D Leistungen'!#REF!=TRUE),'D Leistungen'!#REF!,"")</f>
        <v>#REF!</v>
      </c>
      <c r="F94" s="467" t="e">
        <f>IF(AND(Projektgrundlagen!$I$25,'D Leistungen'!#REF!=TRUE),'D Leistungen'!#REF!,"")</f>
        <v>#REF!</v>
      </c>
      <c r="G94" s="474"/>
      <c r="H94" s="475"/>
    </row>
    <row r="95" spans="2:8" ht="15">
      <c r="B95" t="e">
        <f>IF(AND(Projektgrundlagen!$I$25,'D Leistungen'!#REF!=TRUE),'D Leistungen'!#REF!&amp;" "&amp;'D Leistungen'!#REF!&amp;" "&amp;'D Leistungen'!F66,"")</f>
        <v>#REF!</v>
      </c>
      <c r="C95" s="467" t="e">
        <f>IF(AND(Projektgrundlagen!$I$25,'D Leistungen'!#REF!=TRUE),'D Leistungen'!#REF!,"")</f>
        <v>#REF!</v>
      </c>
      <c r="D95" s="467" t="e">
        <f>IF(AND(Projektgrundlagen!$I$25,'D Leistungen'!#REF!=TRUE),'D Leistungen'!#REF!,"")</f>
        <v>#REF!</v>
      </c>
      <c r="E95" s="467" t="e">
        <f>IF(AND(Projektgrundlagen!$I$25,'D Leistungen'!#REF!=TRUE),'D Leistungen'!#REF!,"")</f>
        <v>#REF!</v>
      </c>
      <c r="F95" s="467" t="e">
        <f>IF(AND(Projektgrundlagen!$I$25,'D Leistungen'!#REF!=TRUE),'D Leistungen'!#REF!,"")</f>
        <v>#REF!</v>
      </c>
      <c r="G95" s="474"/>
      <c r="H95" s="475"/>
    </row>
    <row r="96" spans="2:8" ht="15">
      <c r="B96" t="str">
        <f>IF(AND(Projektgrundlagen!$I$25,'D Leistungen'!M66=TRUE),'D Leistungen'!C66&amp;" "&amp;'D Leistungen'!F66&amp;" "&amp;'D Leistungen'!F67,"")</f>
        <v/>
      </c>
      <c r="C96" s="467" t="str">
        <f>IF(AND(Projektgrundlagen!$I$25,'D Leistungen'!M66=TRUE),'D Leistungen'!H66,"")</f>
        <v/>
      </c>
      <c r="D96" s="467" t="str">
        <f>IF(AND(Projektgrundlagen!$I$25,'D Leistungen'!M66=TRUE),'D Leistungen'!I66,"")</f>
        <v/>
      </c>
      <c r="E96" s="467" t="str">
        <f>IF(AND(Projektgrundlagen!$I$25,'D Leistungen'!M66=TRUE),'D Leistungen'!J66,"")</f>
        <v/>
      </c>
      <c r="F96" s="467" t="str">
        <f>IF(AND(Projektgrundlagen!$I$25,'D Leistungen'!M66=TRUE),'D Leistungen'!K66,"")</f>
        <v/>
      </c>
      <c r="G96" s="474"/>
      <c r="H96" s="475"/>
    </row>
    <row r="97" spans="2:8" ht="15">
      <c r="B97" t="str">
        <f>IF(AND(Projektgrundlagen!$I$25,'D Leistungen'!M67=TRUE),'D Leistungen'!C67&amp;" "&amp;'D Leistungen'!F67&amp;" "&amp;'D Leistungen'!F68,"")</f>
        <v/>
      </c>
      <c r="C97" s="467" t="str">
        <f>IF(AND(Projektgrundlagen!$I$25,'D Leistungen'!M67=TRUE),'D Leistungen'!H67,"")</f>
        <v/>
      </c>
      <c r="D97" s="467" t="str">
        <f>IF(AND(Projektgrundlagen!$I$25,'D Leistungen'!M67=TRUE),'D Leistungen'!I67,"")</f>
        <v/>
      </c>
      <c r="E97" s="467" t="str">
        <f>IF(AND(Projektgrundlagen!$I$25,'D Leistungen'!M67=TRUE),'D Leistungen'!J67,"")</f>
        <v/>
      </c>
      <c r="F97" s="467" t="str">
        <f>IF(AND(Projektgrundlagen!$I$25,'D Leistungen'!M67=TRUE),'D Leistungen'!K67,"")</f>
        <v/>
      </c>
      <c r="G97" s="474"/>
      <c r="H97" s="475"/>
    </row>
    <row r="98" spans="2:8" ht="15">
      <c r="B98" t="str">
        <f>IF(AND(Projektgrundlagen!$I$25,'D Leistungen'!M68=TRUE),'D Leistungen'!C68&amp;" "&amp;'D Leistungen'!F68&amp;" "&amp;'D Leistungen'!F69,"")</f>
        <v/>
      </c>
      <c r="C98" s="467" t="str">
        <f>IF(AND(Projektgrundlagen!$I$25,'D Leistungen'!M68=TRUE),'D Leistungen'!H68,"")</f>
        <v/>
      </c>
      <c r="D98" s="467" t="str">
        <f>IF(AND(Projektgrundlagen!$I$25,'D Leistungen'!M68=TRUE),'D Leistungen'!I68,"")</f>
        <v/>
      </c>
      <c r="E98" s="467" t="str">
        <f>IF(AND(Projektgrundlagen!$I$25,'D Leistungen'!M68=TRUE),'D Leistungen'!J68,"")</f>
        <v/>
      </c>
      <c r="F98" s="467" t="str">
        <f>IF(AND(Projektgrundlagen!$I$25,'D Leistungen'!M68=TRUE),'D Leistungen'!K68,"")</f>
        <v/>
      </c>
      <c r="G98" s="474"/>
      <c r="H98" s="475"/>
    </row>
    <row r="99" spans="2:8" ht="15">
      <c r="B99" t="str">
        <f>IF(AND(Projektgrundlagen!$I$25,'D Leistungen'!M69=TRUE),'D Leistungen'!C69&amp;" "&amp;'D Leistungen'!F69&amp;" "&amp;'D Leistungen'!F70,"")</f>
        <v/>
      </c>
      <c r="C99" s="467" t="str">
        <f>IF(AND(Projektgrundlagen!$I$25,'D Leistungen'!M69=TRUE),'D Leistungen'!H69,"")</f>
        <v/>
      </c>
      <c r="D99" s="467" t="str">
        <f>IF(AND(Projektgrundlagen!$I$25,'D Leistungen'!M69=TRUE),'D Leistungen'!I69,"")</f>
        <v/>
      </c>
      <c r="E99" s="467" t="str">
        <f>IF(AND(Projektgrundlagen!$I$25,'D Leistungen'!M69=TRUE),'D Leistungen'!J69,"")</f>
        <v/>
      </c>
      <c r="F99" s="467" t="str">
        <f>IF(AND(Projektgrundlagen!$I$25,'D Leistungen'!M69=TRUE),'D Leistungen'!K69,"")</f>
        <v/>
      </c>
      <c r="G99" s="474"/>
      <c r="H99" s="475"/>
    </row>
    <row r="100" spans="2:8" ht="15">
      <c r="B100" t="str">
        <f>IF(AND(Projektgrundlagen!$I$25,'D Leistungen'!M70=TRUE),'D Leistungen'!C70&amp;" "&amp;'D Leistungen'!F70&amp;" "&amp;'D Leistungen'!F71,"")</f>
        <v>4.01 Erhebungen zum Artenschutz, zu Vegetationsbewertugnen, zu Bodenbewertungen, zu Gewässerbewertungen, zu CO²-Bilanzen, zu klimatischen Faktoren</v>
      </c>
      <c r="C100" s="467">
        <f>IF(AND(Projektgrundlagen!$I$25,'D Leistungen'!M70=TRUE),'D Leistungen'!H70,"")</f>
        <v>1</v>
      </c>
      <c r="D100" s="467" t="str">
        <f>IF(AND(Projektgrundlagen!$I$25,'D Leistungen'!M70=TRUE),'D Leistungen'!I70,"")</f>
        <v>Psch</v>
      </c>
      <c r="E100" s="467">
        <f>IF(AND(Projektgrundlagen!$I$25,'D Leistungen'!M70=TRUE),'D Leistungen'!J70,"")</f>
        <v>0</v>
      </c>
      <c r="F100" s="467">
        <f>IF(AND(Projektgrundlagen!$I$25,'D Leistungen'!M70=TRUE),'D Leistungen'!K70,"")</f>
        <v>0</v>
      </c>
      <c r="G100" s="474"/>
      <c r="H100" s="475"/>
    </row>
    <row r="101" spans="2:8" ht="15">
      <c r="B101" t="str">
        <f>IF(AND(Projektgrundlagen!$I$25,'D Leistungen'!M71=TRUE),'D Leistungen'!C71&amp;" "&amp;'D Leistungen'!F71&amp;" "&amp;'D Leistungen'!F72,"")</f>
        <v/>
      </c>
      <c r="C101" s="467" t="str">
        <f>IF(AND(Projektgrundlagen!$I$25,'D Leistungen'!M71=TRUE),'D Leistungen'!H71,"")</f>
        <v/>
      </c>
      <c r="D101" s="467" t="str">
        <f>IF(AND(Projektgrundlagen!$I$25,'D Leistungen'!M71=TRUE),'D Leistungen'!I71,"")</f>
        <v/>
      </c>
      <c r="E101" s="467" t="str">
        <f>IF(AND(Projektgrundlagen!$I$25,'D Leistungen'!M71=TRUE),'D Leistungen'!J71,"")</f>
        <v/>
      </c>
      <c r="F101" s="467" t="str">
        <f>IF(AND(Projektgrundlagen!$I$25,'D Leistungen'!M71=TRUE),'D Leistungen'!K71,"")</f>
        <v/>
      </c>
      <c r="G101" s="474"/>
      <c r="H101" s="475"/>
    </row>
    <row r="102" spans="2:8" ht="15">
      <c r="B102" t="str">
        <f>IF(AND(Projektgrundlagen!$I$25,'D Leistungen'!M72=TRUE),'D Leistungen'!C72&amp;" "&amp;'D Leistungen'!F72&amp;" "&amp;'D Leistungen'!F73,"")</f>
        <v>4.02 Mitwirken bei der Beteiligung der Öffentlichkeit sowie bei Stellungnahmen zu Bauvorhaben und bei allgemeinen Veröffentlichungen. Abrechnung nach tatsächlichen Aufwand (mit vereinbartem Stundensatz).</v>
      </c>
      <c r="C102" s="467">
        <f>IF(AND(Projektgrundlagen!$I$25,'D Leistungen'!M72=TRUE),'D Leistungen'!H72,"")</f>
        <v>1</v>
      </c>
      <c r="D102" s="467" t="str">
        <f>IF(AND(Projektgrundlagen!$I$25,'D Leistungen'!M72=TRUE),'D Leistungen'!I72,"")</f>
        <v>Psch</v>
      </c>
      <c r="E102" s="467">
        <f>IF(AND(Projektgrundlagen!$I$25,'D Leistungen'!M72=TRUE),'D Leistungen'!J72,"")</f>
        <v>0</v>
      </c>
      <c r="F102" s="467">
        <f>IF(AND(Projektgrundlagen!$I$25,'D Leistungen'!M72=TRUE),'D Leistungen'!K72,"")</f>
        <v>0</v>
      </c>
      <c r="G102" s="474"/>
      <c r="H102" s="475"/>
    </row>
    <row r="103" spans="2:8" ht="15">
      <c r="B103" t="str">
        <f>IF(AND(Projektgrundlagen!$I$25,'D Leistungen'!M73=TRUE),'D Leistungen'!C73&amp;" "&amp;'D Leistungen'!F73&amp;" "&amp;'D Leistungen'!F74,"")</f>
        <v/>
      </c>
      <c r="C103" s="467" t="str">
        <f>IF(AND(Projektgrundlagen!$I$25,'D Leistungen'!M73=TRUE),'D Leistungen'!H73,"")</f>
        <v/>
      </c>
      <c r="D103" s="467" t="str">
        <f>IF(AND(Projektgrundlagen!$I$25,'D Leistungen'!M73=TRUE),'D Leistungen'!I73,"")</f>
        <v/>
      </c>
      <c r="E103" s="467" t="str">
        <f>IF(AND(Projektgrundlagen!$I$25,'D Leistungen'!M73=TRUE),'D Leistungen'!J73,"")</f>
        <v/>
      </c>
      <c r="F103" s="467" t="str">
        <f>IF(AND(Projektgrundlagen!$I$25,'D Leistungen'!M73=TRUE),'D Leistungen'!K73,"")</f>
        <v/>
      </c>
      <c r="G103" s="474"/>
      <c r="H103" s="475"/>
    </row>
    <row r="104" spans="2:8" ht="15">
      <c r="B104" t="str">
        <f>IF(AND(Projektgrundlagen!$I$25,'D Leistungen'!M74=TRUE),'D Leistungen'!C74&amp;" "&amp;'D Leistungen'!F74&amp;" "&amp;'D Leistungen'!F75,"")</f>
        <v xml:space="preserve">4.03 Regenwasserberechnungen und ggf.Überflutungsnachweise </v>
      </c>
      <c r="C104" s="467">
        <f>IF(AND(Projektgrundlagen!$I$25,'D Leistungen'!M74=TRUE),'D Leistungen'!H74,"")</f>
        <v>1</v>
      </c>
      <c r="D104" s="467" t="str">
        <f>IF(AND(Projektgrundlagen!$I$25,'D Leistungen'!M74=TRUE),'D Leistungen'!I74,"")</f>
        <v>Psch</v>
      </c>
      <c r="E104" s="467">
        <f>IF(AND(Projektgrundlagen!$I$25,'D Leistungen'!M74=TRUE),'D Leistungen'!J74,"")</f>
        <v>0</v>
      </c>
      <c r="F104" s="467">
        <f>IF(AND(Projektgrundlagen!$I$25,'D Leistungen'!M74=TRUE),'D Leistungen'!K74,"")</f>
        <v>0</v>
      </c>
      <c r="G104" s="474"/>
      <c r="H104" s="475"/>
    </row>
    <row r="105" spans="2:8" ht="15">
      <c r="B105" t="str">
        <f>IF(AND(Projektgrundlagen!$I$25,'D Leistungen'!M75=TRUE),'D Leistungen'!C75&amp;" "&amp;'D Leistungen'!F75&amp;" "&amp;'D Leistungen'!F76,"")</f>
        <v/>
      </c>
      <c r="C105" s="467" t="str">
        <f>IF(AND(Projektgrundlagen!$I$25,'D Leistungen'!M75=TRUE),'D Leistungen'!H75,"")</f>
        <v/>
      </c>
      <c r="D105" s="467" t="str">
        <f>IF(AND(Projektgrundlagen!$I$25,'D Leistungen'!M75=TRUE),'D Leistungen'!I75,"")</f>
        <v/>
      </c>
      <c r="E105" s="467" t="str">
        <f>IF(AND(Projektgrundlagen!$I$25,'D Leistungen'!M75=TRUE),'D Leistungen'!J75,"")</f>
        <v/>
      </c>
      <c r="F105" s="467" t="str">
        <f>IF(AND(Projektgrundlagen!$I$25,'D Leistungen'!M75=TRUE),'D Leistungen'!K75,"")</f>
        <v/>
      </c>
      <c r="G105" s="474"/>
      <c r="H105" s="475"/>
    </row>
    <row r="106" spans="2:8" ht="15">
      <c r="B106" t="str">
        <f>IF(AND(Projektgrundlagen!$I$25,'D Leistungen'!M76=TRUE),'D Leistungen'!C76&amp;" "&amp;'D Leistungen'!F76&amp;" "&amp;'D Leistungen'!F77,"")</f>
        <v xml:space="preserve">4.04 Kostenindikation über flächenhafte Ansätze </v>
      </c>
      <c r="C106" s="467">
        <f>IF(AND(Projektgrundlagen!$I$25,'D Leistungen'!M76=TRUE),'D Leistungen'!H76,"")</f>
        <v>1</v>
      </c>
      <c r="D106" s="467" t="str">
        <f>IF(AND(Projektgrundlagen!$I$25,'D Leistungen'!M76=TRUE),'D Leistungen'!I76,"")</f>
        <v>Psch</v>
      </c>
      <c r="E106" s="467">
        <f>IF(AND(Projektgrundlagen!$I$25,'D Leistungen'!M76=TRUE),'D Leistungen'!J76,"")</f>
        <v>0</v>
      </c>
      <c r="F106" s="467">
        <f>IF(AND(Projektgrundlagen!$I$25,'D Leistungen'!M76=TRUE),'D Leistungen'!K76,"")</f>
        <v>0</v>
      </c>
      <c r="G106" s="474"/>
      <c r="H106" s="475"/>
    </row>
    <row r="107" spans="2:8" ht="15">
      <c r="B107" t="str">
        <f>IF(AND(Projektgrundlagen!$I$25,'D Leistungen'!M77=TRUE),'D Leistungen'!C77&amp;" "&amp;'D Leistungen'!F77&amp;" "&amp;'D Leistungen'!F78,"")</f>
        <v/>
      </c>
      <c r="C107" s="467" t="str">
        <f>IF(AND(Projektgrundlagen!$I$25,'D Leistungen'!M77=TRUE),'D Leistungen'!H77,"")</f>
        <v/>
      </c>
      <c r="D107" s="467" t="str">
        <f>IF(AND(Projektgrundlagen!$I$25,'D Leistungen'!M77=TRUE),'D Leistungen'!I77,"")</f>
        <v/>
      </c>
      <c r="E107" s="467" t="str">
        <f>IF(AND(Projektgrundlagen!$I$25,'D Leistungen'!M77=TRUE),'D Leistungen'!J77,"")</f>
        <v/>
      </c>
      <c r="F107" s="467" t="str">
        <f>IF(AND(Projektgrundlagen!$I$25,'D Leistungen'!M77=TRUE),'D Leistungen'!K77,"")</f>
        <v/>
      </c>
      <c r="G107" s="474"/>
      <c r="H107" s="475"/>
    </row>
    <row r="108" spans="2:8" ht="15">
      <c r="B108" t="e">
        <f>IF(AND(Projektgrundlagen!$I$25,'D Leistungen'!M78=TRUE),'D Leistungen'!C78&amp;" "&amp;'D Leistungen'!F78&amp;" "&amp;'D Leistungen'!#REF!,"")</f>
        <v>#REF!</v>
      </c>
      <c r="C108" s="467">
        <f>IF(AND(Projektgrundlagen!$I$25,'D Leistungen'!M78=TRUE),'D Leistungen'!H78,"")</f>
        <v>1</v>
      </c>
      <c r="D108" s="467" t="str">
        <f>IF(AND(Projektgrundlagen!$I$25,'D Leistungen'!M78=TRUE),'D Leistungen'!I78,"")</f>
        <v>Stk</v>
      </c>
      <c r="E108" s="467">
        <f>IF(AND(Projektgrundlagen!$I$25,'D Leistungen'!M78=TRUE),'D Leistungen'!J78,"")</f>
        <v>0</v>
      </c>
      <c r="F108" s="467">
        <f>IF(AND(Projektgrundlagen!$I$25,'D Leistungen'!M78=TRUE),'D Leistungen'!K78,"")</f>
        <v>0</v>
      </c>
      <c r="G108" s="474"/>
      <c r="H108" s="475"/>
    </row>
    <row r="109" spans="2:8" ht="15">
      <c r="B109" t="e">
        <f>IF(AND(Projektgrundlagen!$I$25,'D Leistungen'!#REF!=TRUE),'D Leistungen'!#REF!&amp;" "&amp;'D Leistungen'!#REF!&amp;" "&amp;'D Leistungen'!#REF!,"")</f>
        <v>#REF!</v>
      </c>
      <c r="C109" s="467" t="e">
        <f>IF(AND(Projektgrundlagen!$I$25,'D Leistungen'!#REF!=TRUE),'D Leistungen'!#REF!,"")</f>
        <v>#REF!</v>
      </c>
      <c r="D109" s="467" t="e">
        <f>IF(AND(Projektgrundlagen!$I$25,'D Leistungen'!#REF!=TRUE),'D Leistungen'!#REF!,"")</f>
        <v>#REF!</v>
      </c>
      <c r="E109" s="467" t="e">
        <f>IF(AND(Projektgrundlagen!$I$25,'D Leistungen'!#REF!=TRUE),'D Leistungen'!#REF!,"")</f>
        <v>#REF!</v>
      </c>
      <c r="F109" s="467" t="e">
        <f>IF(AND(Projektgrundlagen!$I$25,'D Leistungen'!#REF!=TRUE),'D Leistungen'!#REF!,"")</f>
        <v>#REF!</v>
      </c>
      <c r="G109" s="474"/>
      <c r="H109" s="475"/>
    </row>
    <row r="110" spans="2:8" ht="15">
      <c r="B110" t="str">
        <f>IF(AND(Projektgrundlagen!$I$25,'D Leistungen'!M80=TRUE),'D Leistungen'!C79&amp;" "&amp;'D Leistungen'!#REF!&amp;" "&amp;'D Leistungen'!#REF!,"")</f>
        <v/>
      </c>
      <c r="C110" s="467" t="str">
        <f>IF(AND(Projektgrundlagen!$I$25,'D Leistungen'!M80=TRUE),'D Leistungen'!H80,"")</f>
        <v/>
      </c>
      <c r="D110" s="467" t="str">
        <f>IF(AND(Projektgrundlagen!$I$25,'D Leistungen'!M80=TRUE),'D Leistungen'!I80,"")</f>
        <v/>
      </c>
      <c r="E110" s="467" t="str">
        <f>IF(AND(Projektgrundlagen!$I$25,'D Leistungen'!M80=TRUE),'D Leistungen'!J80,"")</f>
        <v/>
      </c>
      <c r="F110" s="467" t="str">
        <f>IF(AND(Projektgrundlagen!$I$25,'D Leistungen'!M80=TRUE),'D Leistungen'!K80,"")</f>
        <v/>
      </c>
      <c r="G110" s="474"/>
      <c r="H110" s="475"/>
    </row>
    <row r="111" spans="2:8" ht="15">
      <c r="B111" t="e">
        <f>IF(AND(Projektgrundlagen!$I$25,'D Leistungen'!#REF!=TRUE),'D Leistungen'!C80&amp;" "&amp;'D Leistungen'!#REF!&amp;" "&amp;'D Leistungen'!F81,"")</f>
        <v>#REF!</v>
      </c>
      <c r="C111" s="467" t="e">
        <f>IF(AND(Projektgrundlagen!$I$25,'D Leistungen'!#REF!=TRUE),'D Leistungen'!#REF!,"")</f>
        <v>#REF!</v>
      </c>
      <c r="D111" s="467" t="e">
        <f>IF(AND(Projektgrundlagen!$I$25,'D Leistungen'!#REF!=TRUE),'D Leistungen'!#REF!,"")</f>
        <v>#REF!</v>
      </c>
      <c r="E111" s="467" t="e">
        <f>IF(AND(Projektgrundlagen!$I$25,'D Leistungen'!#REF!=TRUE),'D Leistungen'!#REF!,"")</f>
        <v>#REF!</v>
      </c>
      <c r="F111" s="467" t="e">
        <f>IF(AND(Projektgrundlagen!$I$25,'D Leistungen'!#REF!=TRUE),'D Leistungen'!#REF!,"")</f>
        <v>#REF!</v>
      </c>
      <c r="G111" s="474"/>
      <c r="H111" s="475"/>
    </row>
    <row r="112" spans="2:8" ht="15">
      <c r="B112" t="str">
        <f>IF(AND(Projektgrundlagen!$I$25,'D Leistungen'!M81=TRUE),'D Leistungen'!C81&amp;" "&amp;'D Leistungen'!F81&amp;" "&amp;'D Leistungen'!F82,"")</f>
        <v/>
      </c>
      <c r="C112" s="467" t="str">
        <f>IF(AND(Projektgrundlagen!$I$25,'D Leistungen'!M81=TRUE),'D Leistungen'!H81,"")</f>
        <v/>
      </c>
      <c r="D112" s="467" t="str">
        <f>IF(AND(Projektgrundlagen!$I$25,'D Leistungen'!M81=TRUE),'D Leistungen'!I81,"")</f>
        <v/>
      </c>
      <c r="E112" s="467" t="str">
        <f>IF(AND(Projektgrundlagen!$I$25,'D Leistungen'!M81=TRUE),'D Leistungen'!J81,"")</f>
        <v/>
      </c>
      <c r="F112" s="467" t="str">
        <f>IF(AND(Projektgrundlagen!$I$25,'D Leistungen'!M81=TRUE),'D Leistungen'!K81,"")</f>
        <v/>
      </c>
      <c r="G112" s="474"/>
      <c r="H112" s="475"/>
    </row>
    <row r="113" spans="2:8" ht="15">
      <c r="B113" t="str">
        <f>IF(AND(Projektgrundlagen!$I$25,'D Leistungen'!M82=TRUE),'D Leistungen'!C82&amp;" "&amp;'D Leistungen'!F82&amp;" "&amp;'D Leistungen'!F83,"")</f>
        <v xml:space="preserve">4.06 Beispielhafte Ausschnitte für Freiräume mit Nutzungszonierungen in geeigneten Maßstäben. Darüber hinausgehende Leistungen, auch in Teilbereichen, sind Objektplanungen. </v>
      </c>
      <c r="C113" s="467">
        <f>IF(AND(Projektgrundlagen!$I$25,'D Leistungen'!M82=TRUE),'D Leistungen'!H82,"")</f>
        <v>3</v>
      </c>
      <c r="D113" s="467" t="str">
        <f>IF(AND(Projektgrundlagen!$I$25,'D Leistungen'!M82=TRUE),'D Leistungen'!I82,"")</f>
        <v>Stk</v>
      </c>
      <c r="E113" s="467">
        <f>IF(AND(Projektgrundlagen!$I$25,'D Leistungen'!M82=TRUE),'D Leistungen'!J82,"")</f>
        <v>0</v>
      </c>
      <c r="F113" s="467">
        <f>IF(AND(Projektgrundlagen!$I$25,'D Leistungen'!M82=TRUE),'D Leistungen'!K82,"")</f>
        <v>0</v>
      </c>
      <c r="G113" s="474"/>
      <c r="H113" s="475"/>
    </row>
    <row r="114" spans="2:8" ht="15">
      <c r="B114" t="str">
        <f>IF(AND(Projektgrundlagen!$I$25,'D Leistungen'!M83=TRUE),'D Leistungen'!C83&amp;" "&amp;'D Leistungen'!F83&amp;" "&amp;'D Leistungen'!F84,"")</f>
        <v/>
      </c>
      <c r="C114" s="467" t="str">
        <f>IF(AND(Projektgrundlagen!$I$25,'D Leistungen'!M83=TRUE),'D Leistungen'!H83,"")</f>
        <v/>
      </c>
      <c r="D114" s="467" t="str">
        <f>IF(AND(Projektgrundlagen!$I$25,'D Leistungen'!M83=TRUE),'D Leistungen'!I83,"")</f>
        <v/>
      </c>
      <c r="E114" s="467" t="str">
        <f>IF(AND(Projektgrundlagen!$I$25,'D Leistungen'!M83=TRUE),'D Leistungen'!J83,"")</f>
        <v/>
      </c>
      <c r="F114" s="467" t="str">
        <f>IF(AND(Projektgrundlagen!$I$25,'D Leistungen'!M83=TRUE),'D Leistungen'!K83,"")</f>
        <v/>
      </c>
      <c r="G114" s="474"/>
      <c r="H114" s="475"/>
    </row>
    <row r="115" spans="2:8" ht="15">
      <c r="B115" t="str">
        <f>IF(AND(Projektgrundlagen!$I$25,'D Leistungen'!M84=TRUE),'D Leistungen'!C84&amp;" "&amp;'D Leistungen'!F84&amp;" "&amp;'D Leistungen'!F85,"")</f>
        <v xml:space="preserve">4.07 Aufstellen und Überwachen von integrierten Terminplänen </v>
      </c>
      <c r="C115" s="467">
        <f>IF(AND(Projektgrundlagen!$I$25,'D Leistungen'!M84=TRUE),'D Leistungen'!H84,"")</f>
        <v>1</v>
      </c>
      <c r="D115" s="467" t="str">
        <f>IF(AND(Projektgrundlagen!$I$25,'D Leistungen'!M84=TRUE),'D Leistungen'!I84,"")</f>
        <v>Psch</v>
      </c>
      <c r="E115" s="467">
        <f>IF(AND(Projektgrundlagen!$I$25,'D Leistungen'!M84=TRUE),'D Leistungen'!J84,"")</f>
        <v>0</v>
      </c>
      <c r="F115" s="467">
        <f>IF(AND(Projektgrundlagen!$I$25,'D Leistungen'!M84=TRUE),'D Leistungen'!K84,"")</f>
        <v>0</v>
      </c>
      <c r="G115" s="474"/>
      <c r="H115" s="475"/>
    </row>
    <row r="116" spans="2:8" ht="15">
      <c r="B116" t="str">
        <f>IF(AND(Projektgrundlagen!$I$25,'D Leistungen'!M85=TRUE),'D Leistungen'!C85&amp;" "&amp;'D Leistungen'!F85&amp;" "&amp;'D Leistungen'!F86,"")</f>
        <v/>
      </c>
      <c r="C116" s="467" t="str">
        <f>IF(AND(Projektgrundlagen!$I$25,'D Leistungen'!M85=TRUE),'D Leistungen'!H85,"")</f>
        <v/>
      </c>
      <c r="D116" s="467" t="str">
        <f>IF(AND(Projektgrundlagen!$I$25,'D Leistungen'!M85=TRUE),'D Leistungen'!I85,"")</f>
        <v/>
      </c>
      <c r="E116" s="467" t="str">
        <f>IF(AND(Projektgrundlagen!$I$25,'D Leistungen'!M85=TRUE),'D Leistungen'!J85,"")</f>
        <v/>
      </c>
      <c r="F116" s="467" t="str">
        <f>IF(AND(Projektgrundlagen!$I$25,'D Leistungen'!M85=TRUE),'D Leistungen'!K85,"")</f>
        <v/>
      </c>
      <c r="G116" s="474"/>
      <c r="H116" s="475"/>
    </row>
    <row r="117" spans="2:8" ht="15">
      <c r="B117" t="str">
        <f>IF(AND(Projektgrundlagen!$I$25,'D Leistungen'!M86=TRUE),'D Leistungen'!C86&amp;" "&amp;'D Leistungen'!F86&amp;" "&amp;'D Leistungen'!F87,"")</f>
        <v xml:space="preserve">4.08. Wesentliche Änderungen oder Neubearbeitung des Entwurfs nach Offenlage oder Beteiligungen, insbesondere nach Stellungnahmen </v>
      </c>
      <c r="C117" s="467">
        <f>IF(AND(Projektgrundlagen!$I$25,'D Leistungen'!M86=TRUE),'D Leistungen'!H86,"")</f>
        <v>1</v>
      </c>
      <c r="D117" s="467" t="str">
        <f>IF(AND(Projektgrundlagen!$I$25,'D Leistungen'!M86=TRUE),'D Leistungen'!I86,"")</f>
        <v>Psch</v>
      </c>
      <c r="E117" s="467">
        <f>IF(AND(Projektgrundlagen!$I$25,'D Leistungen'!M86=TRUE),'D Leistungen'!J86,"")</f>
        <v>0</v>
      </c>
      <c r="F117" s="467">
        <f>IF(AND(Projektgrundlagen!$I$25,'D Leistungen'!M86=TRUE),'D Leistungen'!K86,"")</f>
        <v>0</v>
      </c>
      <c r="G117" s="474"/>
      <c r="H117" s="475"/>
    </row>
    <row r="118" spans="2:8" ht="15">
      <c r="B118" t="str">
        <f>IF(AND(Projektgrundlagen!$I$25,'D Leistungen'!M87=TRUE),'D Leistungen'!C87&amp;" "&amp;'D Leistungen'!F87&amp;" "&amp;'D Leistungen'!F88,"")</f>
        <v/>
      </c>
      <c r="C118" s="467" t="str">
        <f>IF(AND(Projektgrundlagen!$I$25,'D Leistungen'!M87=TRUE),'D Leistungen'!H87,"")</f>
        <v/>
      </c>
      <c r="D118" s="467" t="str">
        <f>IF(AND(Projektgrundlagen!$I$25,'D Leistungen'!M87=TRUE),'D Leistungen'!I87,"")</f>
        <v/>
      </c>
      <c r="E118" s="467" t="str">
        <f>IF(AND(Projektgrundlagen!$I$25,'D Leistungen'!M87=TRUE),'D Leistungen'!J87,"")</f>
        <v/>
      </c>
      <c r="F118" s="467" t="str">
        <f>IF(AND(Projektgrundlagen!$I$25,'D Leistungen'!M87=TRUE),'D Leistungen'!K87,"")</f>
        <v/>
      </c>
      <c r="G118" s="474"/>
      <c r="H118" s="475"/>
    </row>
    <row r="119" spans="2:8" ht="15">
      <c r="B119" t="str">
        <f>IF(AND(Projektgrundlagen!$I$25,'D Leistungen'!M88=TRUE),'D Leistungen'!C88&amp;" "&amp;'D Leistungen'!F88&amp;" "&amp;'D Leistungen'!F89,"")</f>
        <v/>
      </c>
      <c r="C119" s="467" t="str">
        <f>IF(AND(Projektgrundlagen!$I$25,'D Leistungen'!M88=TRUE),'D Leistungen'!H88,"")</f>
        <v/>
      </c>
      <c r="D119" s="467" t="str">
        <f>IF(AND(Projektgrundlagen!$I$25,'D Leistungen'!M88=TRUE),'D Leistungen'!I88,"")</f>
        <v/>
      </c>
      <c r="E119" s="467" t="str">
        <f>IF(AND(Projektgrundlagen!$I$25,'D Leistungen'!M88=TRUE),'D Leistungen'!J88,"")</f>
        <v/>
      </c>
      <c r="F119" s="467" t="str">
        <f>IF(AND(Projektgrundlagen!$I$25,'D Leistungen'!M88=TRUE),'D Leistungen'!K88,"")</f>
        <v/>
      </c>
      <c r="G119" s="474"/>
      <c r="H119" s="475"/>
    </row>
    <row r="120" spans="2:8" ht="15">
      <c r="B120" t="str">
        <f>IF(AND(Projektgrundlagen!$I$25,'D Leistungen'!M89=TRUE),'D Leistungen'!C89&amp;" "&amp;'D Leistungen'!F89&amp;" "&amp;'D Leistungen'!F90,"")</f>
        <v/>
      </c>
      <c r="C120" s="467" t="str">
        <f>IF(AND(Projektgrundlagen!$I$25,'D Leistungen'!M89=TRUE),'D Leistungen'!H89,"")</f>
        <v/>
      </c>
      <c r="D120" s="467" t="str">
        <f>IF(AND(Projektgrundlagen!$I$25,'D Leistungen'!M89=TRUE),'D Leistungen'!I89,"")</f>
        <v/>
      </c>
      <c r="E120" s="467" t="str">
        <f>IF(AND(Projektgrundlagen!$I$25,'D Leistungen'!M89=TRUE),'D Leistungen'!J89,"")</f>
        <v/>
      </c>
      <c r="F120" s="467" t="str">
        <f>IF(AND(Projektgrundlagen!$I$25,'D Leistungen'!M89=TRUE),'D Leistungen'!K89,"")</f>
        <v/>
      </c>
      <c r="G120" s="474"/>
      <c r="H120" s="475"/>
    </row>
    <row r="121" spans="2:8" ht="15">
      <c r="B121" t="str">
        <f>IF(AND(Projektgrundlagen!$I$25,'D Leistungen'!M90=TRUE),'D Leistungen'!C90&amp;" "&amp;'D Leistungen'!F90&amp;" "&amp;'D Leistungen'!F91,"")</f>
        <v/>
      </c>
      <c r="C121" s="467" t="str">
        <f>IF(AND(Projektgrundlagen!$I$25,'D Leistungen'!M90=TRUE),'D Leistungen'!H90,"")</f>
        <v/>
      </c>
      <c r="D121" s="467" t="str">
        <f>IF(AND(Projektgrundlagen!$I$25,'D Leistungen'!M90=TRUE),'D Leistungen'!I90,"")</f>
        <v/>
      </c>
      <c r="E121" s="467" t="str">
        <f>IF(AND(Projektgrundlagen!$I$25,'D Leistungen'!M90=TRUE),'D Leistungen'!J90,"")</f>
        <v/>
      </c>
      <c r="F121" s="467" t="str">
        <f>IF(AND(Projektgrundlagen!$I$25,'D Leistungen'!M90=TRUE),'D Leistungen'!K90,"")</f>
        <v/>
      </c>
      <c r="G121" s="474"/>
      <c r="H121" s="475"/>
    </row>
    <row r="122" spans="2:8" ht="15">
      <c r="B122" t="str">
        <f>IF(AND(Projektgrundlagen!$I$25,'D Leistungen'!M91=TRUE),'D Leistungen'!C91&amp;" "&amp;'D Leistungen'!F91&amp;" "&amp;'D Leistungen'!F92,"")</f>
        <v/>
      </c>
      <c r="C122" s="467" t="str">
        <f>IF(AND(Projektgrundlagen!$I$25,'D Leistungen'!M91=TRUE),'D Leistungen'!H91,"")</f>
        <v/>
      </c>
      <c r="D122" s="467" t="str">
        <f>IF(AND(Projektgrundlagen!$I$25,'D Leistungen'!M91=TRUE),'D Leistungen'!I91,"")</f>
        <v/>
      </c>
      <c r="E122" s="467" t="str">
        <f>IF(AND(Projektgrundlagen!$I$25,'D Leistungen'!M91=TRUE),'D Leistungen'!J91,"")</f>
        <v/>
      </c>
      <c r="F122" s="467" t="str">
        <f>IF(AND(Projektgrundlagen!$I$25,'D Leistungen'!M91=TRUE),'D Leistungen'!K91,"")</f>
        <v/>
      </c>
      <c r="G122" s="474"/>
      <c r="H122" s="475"/>
    </row>
    <row r="123" spans="2:8" ht="15">
      <c r="B123" t="str">
        <f>IF(AND(Projektgrundlagen!$I$25,'D Leistungen'!M92=TRUE),'D Leistungen'!C92&amp;" "&amp;'D Leistungen'!F92&amp;" "&amp;'D Leistungen'!F93,"")</f>
        <v/>
      </c>
      <c r="C123" s="467" t="str">
        <f>IF(AND(Projektgrundlagen!$I$25,'D Leistungen'!M92=TRUE),'D Leistungen'!H92,"")</f>
        <v/>
      </c>
      <c r="D123" s="467" t="str">
        <f>IF(AND(Projektgrundlagen!$I$25,'D Leistungen'!M92=TRUE),'D Leistungen'!I92,"")</f>
        <v/>
      </c>
      <c r="E123" s="467" t="str">
        <f>IF(AND(Projektgrundlagen!$I$25,'D Leistungen'!M92=TRUE),'D Leistungen'!J92,"")</f>
        <v/>
      </c>
      <c r="F123" s="467" t="str">
        <f>IF(AND(Projektgrundlagen!$I$25,'D Leistungen'!M92=TRUE),'D Leistungen'!K92,"")</f>
        <v/>
      </c>
      <c r="G123" s="474"/>
      <c r="H123" s="475"/>
    </row>
    <row r="124" spans="2:8" ht="15">
      <c r="B124" t="str">
        <f>IF(AND(Projektgrundlagen!$I$25,'D Leistungen'!M93=TRUE),'D Leistungen'!C93&amp;" "&amp;'D Leistungen'!F93&amp;" "&amp;'D Leistungen'!F94,"")</f>
        <v/>
      </c>
      <c r="C124" s="467" t="str">
        <f>IF(AND(Projektgrundlagen!$I$25,'D Leistungen'!M93=TRUE),'D Leistungen'!H93,"")</f>
        <v/>
      </c>
      <c r="D124" s="467" t="str">
        <f>IF(AND(Projektgrundlagen!$I$25,'D Leistungen'!M93=TRUE),'D Leistungen'!I93,"")</f>
        <v/>
      </c>
      <c r="E124" s="467" t="str">
        <f>IF(AND(Projektgrundlagen!$I$25,'D Leistungen'!M93=TRUE),'D Leistungen'!J93,"")</f>
        <v/>
      </c>
      <c r="F124" s="467" t="str">
        <f>IF(AND(Projektgrundlagen!$I$25,'D Leistungen'!M93=TRUE),'D Leistungen'!K93,"")</f>
        <v/>
      </c>
      <c r="G124" s="474"/>
      <c r="H124" s="475"/>
    </row>
    <row r="125" spans="2:8" ht="15">
      <c r="B125" t="str">
        <f>IF(AND(Projektgrundlagen!$I$25,'D Leistungen'!M94=TRUE),'D Leistungen'!C94&amp;" "&amp;'D Leistungen'!F94&amp;" "&amp;'D Leistungen'!F95,"")</f>
        <v/>
      </c>
      <c r="C125" s="467" t="str">
        <f>IF(AND(Projektgrundlagen!$I$25,'D Leistungen'!M94=TRUE),'D Leistungen'!H94,"")</f>
        <v/>
      </c>
      <c r="D125" s="467" t="str">
        <f>IF(AND(Projektgrundlagen!$I$25,'D Leistungen'!M94=TRUE),'D Leistungen'!I94,"")</f>
        <v/>
      </c>
      <c r="E125" s="467" t="str">
        <f>IF(AND(Projektgrundlagen!$I$25,'D Leistungen'!M94=TRUE),'D Leistungen'!J94,"")</f>
        <v/>
      </c>
      <c r="F125" s="467" t="str">
        <f>IF(AND(Projektgrundlagen!$I$25,'D Leistungen'!M94=TRUE),'D Leistungen'!K94,"")</f>
        <v/>
      </c>
      <c r="G125" s="474"/>
      <c r="H125" s="475"/>
    </row>
    <row r="126" spans="2:8" ht="15">
      <c r="B126" t="str">
        <f>IF(AND(Projektgrundlagen!$I$25,'D Leistungen'!M95=TRUE),'D Leistungen'!C95&amp;" "&amp;'D Leistungen'!F95&amp;" "&amp;'D Leistungen'!F96,"")</f>
        <v/>
      </c>
      <c r="C126" s="467" t="str">
        <f>IF(AND(Projektgrundlagen!$I$25,'D Leistungen'!M95=TRUE),'D Leistungen'!H95,"")</f>
        <v/>
      </c>
      <c r="D126" s="467" t="str">
        <f>IF(AND(Projektgrundlagen!$I$25,'D Leistungen'!M95=TRUE),'D Leistungen'!I95,"")</f>
        <v/>
      </c>
      <c r="E126" s="467" t="str">
        <f>IF(AND(Projektgrundlagen!$I$25,'D Leistungen'!M95=TRUE),'D Leistungen'!J95,"")</f>
        <v/>
      </c>
      <c r="F126" s="467" t="str">
        <f>IF(AND(Projektgrundlagen!$I$25,'D Leistungen'!M95=TRUE),'D Leistungen'!K95,"")</f>
        <v/>
      </c>
      <c r="G126" s="474"/>
      <c r="H126" s="475"/>
    </row>
    <row r="127" spans="2:8" ht="15">
      <c r="B127" t="str">
        <f>IF(AND(Projektgrundlagen!$I$25,'D Leistungen'!M96=TRUE),'D Leistungen'!C96&amp;" "&amp;'D Leistungen'!F96&amp;" "&amp;'D Leistungen'!F97,"")</f>
        <v/>
      </c>
      <c r="C127" s="467" t="str">
        <f>IF(AND(Projektgrundlagen!$I$25,'D Leistungen'!M96=TRUE),'D Leistungen'!H96,"")</f>
        <v/>
      </c>
      <c r="D127" s="467" t="str">
        <f>IF(AND(Projektgrundlagen!$I$25,'D Leistungen'!M96=TRUE),'D Leistungen'!I96,"")</f>
        <v/>
      </c>
      <c r="E127" s="467" t="str">
        <f>IF(AND(Projektgrundlagen!$I$25,'D Leistungen'!M96=TRUE),'D Leistungen'!J96,"")</f>
        <v/>
      </c>
      <c r="F127" s="467" t="str">
        <f>IF(AND(Projektgrundlagen!$I$25,'D Leistungen'!M96=TRUE),'D Leistungen'!K96,"")</f>
        <v/>
      </c>
      <c r="G127" s="474"/>
      <c r="H127" s="475"/>
    </row>
    <row r="128" spans="2:8" ht="15">
      <c r="B128" t="str">
        <f>IF(AND(Projektgrundlagen!$I$25,'D Leistungen'!M97=TRUE),'D Leistungen'!C97&amp;" "&amp;'D Leistungen'!F97&amp;" "&amp;'D Leistungen'!F98,"")</f>
        <v/>
      </c>
      <c r="C128" s="467" t="str">
        <f>IF(AND(Projektgrundlagen!$I$25,'D Leistungen'!M97=TRUE),'D Leistungen'!H97,"")</f>
        <v/>
      </c>
      <c r="D128" s="467" t="str">
        <f>IF(AND(Projektgrundlagen!$I$25,'D Leistungen'!M97=TRUE),'D Leistungen'!I97,"")</f>
        <v/>
      </c>
      <c r="E128" s="467" t="str">
        <f>IF(AND(Projektgrundlagen!$I$25,'D Leistungen'!M97=TRUE),'D Leistungen'!J97,"")</f>
        <v/>
      </c>
      <c r="F128" s="467" t="str">
        <f>IF(AND(Projektgrundlagen!$I$25,'D Leistungen'!M97=TRUE),'D Leistungen'!K97,"")</f>
        <v/>
      </c>
      <c r="G128" s="474"/>
      <c r="H128" s="475"/>
    </row>
    <row r="129" spans="2:8" ht="15">
      <c r="B129" t="str">
        <f>IF(AND(Projektgrundlagen!$I$25,'D Leistungen'!M98=TRUE),'D Leistungen'!C98&amp;" "&amp;'D Leistungen'!F98&amp;" "&amp;'D Leistungen'!F99,"")</f>
        <v/>
      </c>
      <c r="C129" s="467" t="str">
        <f>IF(AND(Projektgrundlagen!$I$25,'D Leistungen'!M98=TRUE),'D Leistungen'!H98,"")</f>
        <v/>
      </c>
      <c r="D129" s="467" t="str">
        <f>IF(AND(Projektgrundlagen!$I$25,'D Leistungen'!M98=TRUE),'D Leistungen'!I98,"")</f>
        <v/>
      </c>
      <c r="E129" s="467" t="str">
        <f>IF(AND(Projektgrundlagen!$I$25,'D Leistungen'!M98=TRUE),'D Leistungen'!J98,"")</f>
        <v/>
      </c>
      <c r="F129" s="467" t="str">
        <f>IF(AND(Projektgrundlagen!$I$25,'D Leistungen'!M98=TRUE),'D Leistungen'!K98,"")</f>
        <v/>
      </c>
      <c r="G129" s="474"/>
      <c r="H129" s="475"/>
    </row>
    <row r="130" spans="2:8" ht="15">
      <c r="B130" t="str">
        <f>IF(AND(Projektgrundlagen!$I$25,'D Leistungen'!M99=TRUE),'D Leistungen'!C99&amp;" "&amp;'D Leistungen'!F99&amp;" "&amp;'D Leistungen'!F100,"")</f>
        <v/>
      </c>
      <c r="C130" s="467" t="str">
        <f>IF(AND(Projektgrundlagen!$I$25,'D Leistungen'!M99=TRUE),'D Leistungen'!H99,"")</f>
        <v/>
      </c>
      <c r="D130" s="467" t="str">
        <f>IF(AND(Projektgrundlagen!$I$25,'D Leistungen'!M99=TRUE),'D Leistungen'!I99,"")</f>
        <v/>
      </c>
      <c r="E130" s="467" t="str">
        <f>IF(AND(Projektgrundlagen!$I$25,'D Leistungen'!M99=TRUE),'D Leistungen'!J99,"")</f>
        <v/>
      </c>
      <c r="F130" s="467" t="str">
        <f>IF(AND(Projektgrundlagen!$I$25,'D Leistungen'!M99=TRUE),'D Leistungen'!K99,"")</f>
        <v/>
      </c>
      <c r="G130" s="474"/>
      <c r="H130" s="475"/>
    </row>
    <row r="131" spans="2:8" ht="15">
      <c r="B131" t="str">
        <f>IF(AND(Projektgrundlagen!$I$25,'D Leistungen'!M100=TRUE),'D Leistungen'!C100&amp;" "&amp;'D Leistungen'!F100&amp;" "&amp;'D Leistungen'!F101,"")</f>
        <v/>
      </c>
      <c r="C131" s="467" t="str">
        <f>IF(AND(Projektgrundlagen!$I$25,'D Leistungen'!M100=TRUE),'D Leistungen'!H100,"")</f>
        <v/>
      </c>
      <c r="D131" s="467" t="str">
        <f>IF(AND(Projektgrundlagen!$I$25,'D Leistungen'!M100=TRUE),'D Leistungen'!I100,"")</f>
        <v/>
      </c>
      <c r="E131" s="467" t="str">
        <f>IF(AND(Projektgrundlagen!$I$25,'D Leistungen'!M100=TRUE),'D Leistungen'!J100,"")</f>
        <v/>
      </c>
      <c r="F131" s="467" t="str">
        <f>IF(AND(Projektgrundlagen!$I$25,'D Leistungen'!M100=TRUE),'D Leistungen'!K100,"")</f>
        <v/>
      </c>
      <c r="G131" s="474"/>
      <c r="H131" s="475"/>
    </row>
    <row r="132" spans="2:8" ht="15">
      <c r="B132" t="str">
        <f>IF(AND(Projektgrundlagen!$I$25,'D Leistungen'!M101=TRUE),'D Leistungen'!C101&amp;" "&amp;'D Leistungen'!F101&amp;" "&amp;'D Leistungen'!F102,"")</f>
        <v/>
      </c>
      <c r="C132" s="467" t="str">
        <f>IF(AND(Projektgrundlagen!$I$25,'D Leistungen'!M101=TRUE),'D Leistungen'!H101,"")</f>
        <v/>
      </c>
      <c r="D132" s="467" t="str">
        <f>IF(AND(Projektgrundlagen!$I$25,'D Leistungen'!M101=TRUE),'D Leistungen'!I101,"")</f>
        <v/>
      </c>
      <c r="E132" s="467" t="str">
        <f>IF(AND(Projektgrundlagen!$I$25,'D Leistungen'!M101=TRUE),'D Leistungen'!J101,"")</f>
        <v/>
      </c>
      <c r="F132" s="467" t="str">
        <f>IF(AND(Projektgrundlagen!$I$25,'D Leistungen'!M101=TRUE),'D Leistungen'!K101,"")</f>
        <v/>
      </c>
      <c r="G132" s="474"/>
      <c r="H132" s="475"/>
    </row>
    <row r="133" spans="2:8" ht="15">
      <c r="B133" t="str">
        <f>IF(AND(Projektgrundlagen!$I$25,'D Leistungen'!M102=TRUE),'D Leistungen'!C102&amp;" "&amp;'D Leistungen'!F102&amp;" "&amp;'D Leistungen'!F103,"")</f>
        <v/>
      </c>
      <c r="C133" s="467" t="str">
        <f>IF(AND(Projektgrundlagen!$I$25,'D Leistungen'!M102=TRUE),'D Leistungen'!H102,"")</f>
        <v/>
      </c>
      <c r="D133" s="467" t="str">
        <f>IF(AND(Projektgrundlagen!$I$25,'D Leistungen'!M102=TRUE),'D Leistungen'!I102,"")</f>
        <v/>
      </c>
      <c r="E133" s="467" t="str">
        <f>IF(AND(Projektgrundlagen!$I$25,'D Leistungen'!M102=TRUE),'D Leistungen'!J102,"")</f>
        <v/>
      </c>
      <c r="F133" s="467" t="str">
        <f>IF(AND(Projektgrundlagen!$I$25,'D Leistungen'!M102=TRUE),'D Leistungen'!K102,"")</f>
        <v/>
      </c>
      <c r="G133" s="474"/>
      <c r="H133" s="475"/>
    </row>
    <row r="134" spans="2:8" ht="15">
      <c r="B134" t="str">
        <f>IF(AND(Projektgrundlagen!$I$25,'D Leistungen'!M103=TRUE),'D Leistungen'!C103&amp;" "&amp;'D Leistungen'!F103&amp;" "&amp;'D Leistungen'!F104,"")</f>
        <v/>
      </c>
      <c r="C134" s="467" t="str">
        <f>IF(AND(Projektgrundlagen!$I$25,'D Leistungen'!M103=TRUE),'D Leistungen'!H103,"")</f>
        <v/>
      </c>
      <c r="D134" s="467" t="str">
        <f>IF(AND(Projektgrundlagen!$I$25,'D Leistungen'!M103=TRUE),'D Leistungen'!I103,"")</f>
        <v/>
      </c>
      <c r="E134" s="467" t="str">
        <f>IF(AND(Projektgrundlagen!$I$25,'D Leistungen'!M103=TRUE),'D Leistungen'!J103,"")</f>
        <v/>
      </c>
      <c r="F134" s="467" t="str">
        <f>IF(AND(Projektgrundlagen!$I$25,'D Leistungen'!M103=TRUE),'D Leistungen'!K103,"")</f>
        <v/>
      </c>
      <c r="G134" s="474"/>
      <c r="H134" s="475"/>
    </row>
    <row r="135" spans="2:8" ht="15">
      <c r="B135" t="str">
        <f>IF(AND(Projektgrundlagen!$I$25,'D Leistungen'!M104=TRUE),'D Leistungen'!C104&amp;" "&amp;'D Leistungen'!F104&amp;" "&amp;'D Leistungen'!F105,"")</f>
        <v/>
      </c>
      <c r="C135" s="467" t="str">
        <f>IF(AND(Projektgrundlagen!$I$25,'D Leistungen'!M104=TRUE),'D Leistungen'!H104,"")</f>
        <v/>
      </c>
      <c r="D135" s="467" t="str">
        <f>IF(AND(Projektgrundlagen!$I$25,'D Leistungen'!M104=TRUE),'D Leistungen'!I104,"")</f>
        <v/>
      </c>
      <c r="E135" s="467" t="str">
        <f>IF(AND(Projektgrundlagen!$I$25,'D Leistungen'!M104=TRUE),'D Leistungen'!J104,"")</f>
        <v/>
      </c>
      <c r="F135" s="467" t="str">
        <f>IF(AND(Projektgrundlagen!$I$25,'D Leistungen'!M104=TRUE),'D Leistungen'!K104,"")</f>
        <v/>
      </c>
      <c r="G135" s="474"/>
      <c r="H135" s="475"/>
    </row>
    <row r="136" spans="2:8" ht="15">
      <c r="B136" t="str">
        <f>IF(AND(Projektgrundlagen!$I$25,'D Leistungen'!M105=TRUE),'D Leistungen'!C105&amp;" "&amp;'D Leistungen'!F105&amp;" "&amp;'D Leistungen'!F106,"")</f>
        <v/>
      </c>
      <c r="C136" s="467" t="str">
        <f>IF(AND(Projektgrundlagen!$I$25,'D Leistungen'!M105=TRUE),'D Leistungen'!H105,"")</f>
        <v/>
      </c>
      <c r="D136" s="467" t="str">
        <f>IF(AND(Projektgrundlagen!$I$25,'D Leistungen'!M105=TRUE),'D Leistungen'!I105,"")</f>
        <v/>
      </c>
      <c r="E136" s="467" t="str">
        <f>IF(AND(Projektgrundlagen!$I$25,'D Leistungen'!M105=TRUE),'D Leistungen'!J105,"")</f>
        <v/>
      </c>
      <c r="F136" s="467" t="str">
        <f>IF(AND(Projektgrundlagen!$I$25,'D Leistungen'!M105=TRUE),'D Leistungen'!K105,"")</f>
        <v/>
      </c>
      <c r="G136" s="474"/>
      <c r="H136" s="475"/>
    </row>
    <row r="137" spans="2:8" ht="15">
      <c r="B137" t="str">
        <f>IF(AND(Projektgrundlagen!$I$25,'D Leistungen'!M106=TRUE),'D Leistungen'!C106&amp;" "&amp;'D Leistungen'!F106&amp;" "&amp;'D Leistungen'!F107,"")</f>
        <v/>
      </c>
      <c r="C137" s="467" t="str">
        <f>IF(AND(Projektgrundlagen!$I$25,'D Leistungen'!M106=TRUE),'D Leistungen'!H106,"")</f>
        <v/>
      </c>
      <c r="D137" s="467" t="str">
        <f>IF(AND(Projektgrundlagen!$I$25,'D Leistungen'!M106=TRUE),'D Leistungen'!I106,"")</f>
        <v/>
      </c>
      <c r="E137" s="467" t="str">
        <f>IF(AND(Projektgrundlagen!$I$25,'D Leistungen'!M106=TRUE),'D Leistungen'!J106,"")</f>
        <v/>
      </c>
      <c r="F137" s="467" t="str">
        <f>IF(AND(Projektgrundlagen!$I$25,'D Leistungen'!M106=TRUE),'D Leistungen'!K106,"")</f>
        <v/>
      </c>
      <c r="G137" s="474"/>
      <c r="H137" s="475"/>
    </row>
    <row r="138" spans="2:8" ht="15">
      <c r="B138" t="str">
        <f>IF(AND(Projektgrundlagen!$I$25,'D Leistungen'!M107=TRUE),'D Leistungen'!C107&amp;" "&amp;'D Leistungen'!F107&amp;" "&amp;'D Leistungen'!F108,"")</f>
        <v/>
      </c>
      <c r="C138" s="467" t="str">
        <f>IF(AND(Projektgrundlagen!$I$25,'D Leistungen'!M107=TRUE),'D Leistungen'!H107,"")</f>
        <v/>
      </c>
      <c r="D138" s="467" t="str">
        <f>IF(AND(Projektgrundlagen!$I$25,'D Leistungen'!M107=TRUE),'D Leistungen'!I107,"")</f>
        <v/>
      </c>
      <c r="E138" s="467" t="str">
        <f>IF(AND(Projektgrundlagen!$I$25,'D Leistungen'!M107=TRUE),'D Leistungen'!J107,"")</f>
        <v/>
      </c>
      <c r="F138" s="467" t="str">
        <f>IF(AND(Projektgrundlagen!$I$25,'D Leistungen'!M107=TRUE),'D Leistungen'!K107,"")</f>
        <v/>
      </c>
      <c r="G138" s="474"/>
      <c r="H138" s="475"/>
    </row>
    <row r="139" spans="2:8" ht="15">
      <c r="B139" t="str">
        <f>IF(AND(Projektgrundlagen!$I$25,'D Leistungen'!M108=TRUE),'D Leistungen'!C108&amp;" "&amp;'D Leistungen'!F108&amp;" "&amp;'D Leistungen'!F109,"")</f>
        <v/>
      </c>
      <c r="C139" s="467" t="str">
        <f>IF(AND(Projektgrundlagen!$I$25,'D Leistungen'!M108=TRUE),'D Leistungen'!H108,"")</f>
        <v/>
      </c>
      <c r="D139" s="467" t="str">
        <f>IF(AND(Projektgrundlagen!$I$25,'D Leistungen'!M108=TRUE),'D Leistungen'!I108,"")</f>
        <v/>
      </c>
      <c r="E139" s="467" t="str">
        <f>IF(AND(Projektgrundlagen!$I$25,'D Leistungen'!M108=TRUE),'D Leistungen'!J108,"")</f>
        <v/>
      </c>
      <c r="F139" s="467" t="str">
        <f>IF(AND(Projektgrundlagen!$I$25,'D Leistungen'!M108=TRUE),'D Leistungen'!K108,"")</f>
        <v/>
      </c>
      <c r="G139" s="474"/>
      <c r="H139" s="475"/>
    </row>
    <row r="140" spans="2:8" ht="15">
      <c r="B140" t="str">
        <f>IF(AND(Projektgrundlagen!$I$25,'D Leistungen'!M109=TRUE),'D Leistungen'!C109&amp;" "&amp;'D Leistungen'!F109&amp;" "&amp;'D Leistungen'!F110,"")</f>
        <v/>
      </c>
      <c r="C140" s="467" t="str">
        <f>IF(AND(Projektgrundlagen!$I$25,'D Leistungen'!M109=TRUE),'D Leistungen'!H109,"")</f>
        <v/>
      </c>
      <c r="D140" s="467" t="str">
        <f>IF(AND(Projektgrundlagen!$I$25,'D Leistungen'!M109=TRUE),'D Leistungen'!I109,"")</f>
        <v/>
      </c>
      <c r="E140" s="467" t="str">
        <f>IF(AND(Projektgrundlagen!$I$25,'D Leistungen'!M109=TRUE),'D Leistungen'!J109,"")</f>
        <v/>
      </c>
      <c r="F140" s="467" t="str">
        <f>IF(AND(Projektgrundlagen!$I$25,'D Leistungen'!M109=TRUE),'D Leistungen'!K109,"")</f>
        <v/>
      </c>
      <c r="G140" s="474"/>
      <c r="H140" s="475"/>
    </row>
    <row r="141" spans="2:8" ht="15">
      <c r="B141" t="str">
        <f>IF(AND(Projektgrundlagen!$I$25,'D Leistungen'!M110=TRUE),'D Leistungen'!C110&amp;" "&amp;'D Leistungen'!F110&amp;" "&amp;'D Leistungen'!F111,"")</f>
        <v/>
      </c>
      <c r="C141" s="467" t="str">
        <f>IF(AND(Projektgrundlagen!$I$25,'D Leistungen'!M110=TRUE),'D Leistungen'!H110,"")</f>
        <v/>
      </c>
      <c r="D141" s="467" t="str">
        <f>IF(AND(Projektgrundlagen!$I$25,'D Leistungen'!M110=TRUE),'D Leistungen'!I110,"")</f>
        <v/>
      </c>
      <c r="E141" s="467" t="str">
        <f>IF(AND(Projektgrundlagen!$I$25,'D Leistungen'!M110=TRUE),'D Leistungen'!J110,"")</f>
        <v/>
      </c>
      <c r="F141" s="467" t="str">
        <f>IF(AND(Projektgrundlagen!$I$25,'D Leistungen'!M110=TRUE),'D Leistungen'!K110,"")</f>
        <v/>
      </c>
      <c r="G141" s="474"/>
      <c r="H141" s="475"/>
    </row>
    <row r="142" spans="2:8" ht="15">
      <c r="B142" t="str">
        <f>IF(AND(Projektgrundlagen!$I$25,'D Leistungen'!M111=TRUE),'D Leistungen'!C111&amp;" "&amp;'D Leistungen'!F111&amp;" "&amp;'D Leistungen'!F112,"")</f>
        <v/>
      </c>
      <c r="C142" s="467" t="str">
        <f>IF(AND(Projektgrundlagen!$I$25,'D Leistungen'!M111=TRUE),'D Leistungen'!H111,"")</f>
        <v/>
      </c>
      <c r="D142" s="467" t="str">
        <f>IF(AND(Projektgrundlagen!$I$25,'D Leistungen'!M111=TRUE),'D Leistungen'!I111,"")</f>
        <v/>
      </c>
      <c r="E142" s="467" t="str">
        <f>IF(AND(Projektgrundlagen!$I$25,'D Leistungen'!M111=TRUE),'D Leistungen'!J111,"")</f>
        <v/>
      </c>
      <c r="F142" s="467" t="str">
        <f>IF(AND(Projektgrundlagen!$I$25,'D Leistungen'!M111=TRUE),'D Leistungen'!K111,"")</f>
        <v/>
      </c>
      <c r="G142" s="474"/>
      <c r="H142" s="475"/>
    </row>
    <row r="143" spans="2:8" ht="15">
      <c r="B143" t="str">
        <f>IF(AND(Projektgrundlagen!$I$25,'D Leistungen'!M112=TRUE),'D Leistungen'!C112&amp;" "&amp;'D Leistungen'!F112&amp;" "&amp;'D Leistungen'!F113,"")</f>
        <v/>
      </c>
      <c r="C143" s="467" t="str">
        <f>IF(AND(Projektgrundlagen!$I$25,'D Leistungen'!M112=TRUE),'D Leistungen'!H112,"")</f>
        <v/>
      </c>
      <c r="D143" s="467" t="str">
        <f>IF(AND(Projektgrundlagen!$I$25,'D Leistungen'!M112=TRUE),'D Leistungen'!I112,"")</f>
        <v/>
      </c>
      <c r="E143" s="467" t="str">
        <f>IF(AND(Projektgrundlagen!$I$25,'D Leistungen'!M112=TRUE),'D Leistungen'!J112,"")</f>
        <v/>
      </c>
      <c r="F143" s="467" t="str">
        <f>IF(AND(Projektgrundlagen!$I$25,'D Leistungen'!M112=TRUE),'D Leistungen'!K112,"")</f>
        <v/>
      </c>
      <c r="G143" s="474"/>
      <c r="H143" s="475"/>
    </row>
    <row r="144" spans="2:8" ht="15">
      <c r="B144" t="str">
        <f>IF(AND(Projektgrundlagen!$I$25,'D Leistungen'!M113=TRUE),'D Leistungen'!C113&amp;" "&amp;'D Leistungen'!F113&amp;" "&amp;'D Leistungen'!F114,"")</f>
        <v/>
      </c>
      <c r="C144" s="467" t="str">
        <f>IF(AND(Projektgrundlagen!$I$25,'D Leistungen'!M113=TRUE),'D Leistungen'!H113,"")</f>
        <v/>
      </c>
      <c r="D144" s="467" t="str">
        <f>IF(AND(Projektgrundlagen!$I$25,'D Leistungen'!M113=TRUE),'D Leistungen'!I113,"")</f>
        <v/>
      </c>
      <c r="E144" s="467" t="str">
        <f>IF(AND(Projektgrundlagen!$I$25,'D Leistungen'!M113=TRUE),'D Leistungen'!J113,"")</f>
        <v/>
      </c>
      <c r="F144" s="467" t="str">
        <f>IF(AND(Projektgrundlagen!$I$25,'D Leistungen'!M113=TRUE),'D Leistungen'!K113,"")</f>
        <v/>
      </c>
      <c r="G144" s="474"/>
      <c r="H144" s="475"/>
    </row>
    <row r="145" spans="2:8" ht="15">
      <c r="B145" t="str">
        <f>IF(AND(Projektgrundlagen!$I$25,'D Leistungen'!M114=TRUE),'D Leistungen'!C114&amp;" "&amp;'D Leistungen'!F114&amp;" "&amp;'D Leistungen'!F115,"")</f>
        <v/>
      </c>
      <c r="C145" s="467" t="str">
        <f>IF(AND(Projektgrundlagen!$I$25,'D Leistungen'!M114=TRUE),'D Leistungen'!H114,"")</f>
        <v/>
      </c>
      <c r="D145" s="467" t="str">
        <f>IF(AND(Projektgrundlagen!$I$25,'D Leistungen'!M114=TRUE),'D Leistungen'!I114,"")</f>
        <v/>
      </c>
      <c r="E145" s="467" t="str">
        <f>IF(AND(Projektgrundlagen!$I$25,'D Leistungen'!M114=TRUE),'D Leistungen'!J114,"")</f>
        <v/>
      </c>
      <c r="F145" s="467" t="str">
        <f>IF(AND(Projektgrundlagen!$I$25,'D Leistungen'!M114=TRUE),'D Leistungen'!K114,"")</f>
        <v/>
      </c>
      <c r="G145" s="474"/>
      <c r="H145" s="475"/>
    </row>
    <row r="146" spans="2:8" ht="15">
      <c r="B146" t="str">
        <f>IF(AND(Projektgrundlagen!$I$25,'D Leistungen'!M115=TRUE),'D Leistungen'!C115&amp;" "&amp;'D Leistungen'!F115&amp;" "&amp;'D Leistungen'!F116,"")</f>
        <v/>
      </c>
      <c r="C146" s="467" t="str">
        <f>IF(AND(Projektgrundlagen!$I$25,'D Leistungen'!M115=TRUE),'D Leistungen'!H115,"")</f>
        <v/>
      </c>
      <c r="D146" s="467" t="str">
        <f>IF(AND(Projektgrundlagen!$I$25,'D Leistungen'!M115=TRUE),'D Leistungen'!I115,"")</f>
        <v/>
      </c>
      <c r="E146" s="467" t="str">
        <f>IF(AND(Projektgrundlagen!$I$25,'D Leistungen'!M115=TRUE),'D Leistungen'!J115,"")</f>
        <v/>
      </c>
      <c r="F146" s="467" t="str">
        <f>IF(AND(Projektgrundlagen!$I$25,'D Leistungen'!M115=TRUE),'D Leistungen'!K115,"")</f>
        <v/>
      </c>
      <c r="G146" s="474"/>
      <c r="H146" s="475"/>
    </row>
    <row r="147" spans="2:8" ht="15">
      <c r="B147" t="str">
        <f>IF(AND(Projektgrundlagen!$I$25,'D Leistungen'!M116=TRUE),'D Leistungen'!C116&amp;" "&amp;'D Leistungen'!F116&amp;" "&amp;'D Leistungen'!F117,"")</f>
        <v/>
      </c>
      <c r="C147" s="467" t="str">
        <f>IF(AND(Projektgrundlagen!$I$25,'D Leistungen'!M116=TRUE),'D Leistungen'!H116,"")</f>
        <v/>
      </c>
      <c r="D147" s="467" t="str">
        <f>IF(AND(Projektgrundlagen!$I$25,'D Leistungen'!M116=TRUE),'D Leistungen'!I116,"")</f>
        <v/>
      </c>
      <c r="E147" s="467" t="str">
        <f>IF(AND(Projektgrundlagen!$I$25,'D Leistungen'!M116=TRUE),'D Leistungen'!J116,"")</f>
        <v/>
      </c>
      <c r="F147" s="467" t="str">
        <f>IF(AND(Projektgrundlagen!$I$25,'D Leistungen'!M116=TRUE),'D Leistungen'!K116,"")</f>
        <v/>
      </c>
      <c r="G147" s="474"/>
      <c r="H147" s="475"/>
    </row>
    <row r="148" spans="2:8" ht="15">
      <c r="B148" t="str">
        <f>IF(AND(Projektgrundlagen!$I$25,'D Leistungen'!M117=TRUE),'D Leistungen'!C117&amp;" "&amp;'D Leistungen'!F117&amp;" "&amp;'D Leistungen'!F118,"")</f>
        <v/>
      </c>
      <c r="C148" s="467" t="str">
        <f>IF(AND(Projektgrundlagen!$I$25,'D Leistungen'!M117=TRUE),'D Leistungen'!H117,"")</f>
        <v/>
      </c>
      <c r="D148" s="467" t="str">
        <f>IF(AND(Projektgrundlagen!$I$25,'D Leistungen'!M117=TRUE),'D Leistungen'!I117,"")</f>
        <v/>
      </c>
      <c r="E148" s="467" t="str">
        <f>IF(AND(Projektgrundlagen!$I$25,'D Leistungen'!M117=TRUE),'D Leistungen'!J117,"")</f>
        <v/>
      </c>
      <c r="F148" s="467" t="str">
        <f>IF(AND(Projektgrundlagen!$I$25,'D Leistungen'!M117=TRUE),'D Leistungen'!K117,"")</f>
        <v/>
      </c>
      <c r="G148" s="474"/>
      <c r="H148" s="475"/>
    </row>
    <row r="149" spans="2:8" ht="15">
      <c r="B149" t="str">
        <f>IF(AND(Projektgrundlagen!$I$25,'D Leistungen'!M118=TRUE),'D Leistungen'!C118&amp;" "&amp;'D Leistungen'!F118&amp;" "&amp;'D Leistungen'!F119,"")</f>
        <v/>
      </c>
      <c r="C149" s="467" t="str">
        <f>IF(AND(Projektgrundlagen!$I$25,'D Leistungen'!M118=TRUE),'D Leistungen'!H118,"")</f>
        <v/>
      </c>
      <c r="D149" s="467" t="str">
        <f>IF(AND(Projektgrundlagen!$I$25,'D Leistungen'!M118=TRUE),'D Leistungen'!I118,"")</f>
        <v/>
      </c>
      <c r="E149" s="467" t="str">
        <f>IF(AND(Projektgrundlagen!$I$25,'D Leistungen'!M118=TRUE),'D Leistungen'!J118,"")</f>
        <v/>
      </c>
      <c r="F149" s="467" t="str">
        <f>IF(AND(Projektgrundlagen!$I$25,'D Leistungen'!M118=TRUE),'D Leistungen'!K118,"")</f>
        <v/>
      </c>
      <c r="G149" s="474"/>
      <c r="H149" s="475"/>
    </row>
    <row r="150" spans="2:8" ht="15">
      <c r="B150" t="str">
        <f>IF(AND(Projektgrundlagen!$I$25,'D Leistungen'!M119=TRUE),'D Leistungen'!C119&amp;" "&amp;'D Leistungen'!F119&amp;" "&amp;'D Leistungen'!F120,"")</f>
        <v/>
      </c>
      <c r="C150" s="467" t="str">
        <f>IF(AND(Projektgrundlagen!$I$25,'D Leistungen'!M119=TRUE),'D Leistungen'!H119,"")</f>
        <v/>
      </c>
      <c r="D150" s="467" t="str">
        <f>IF(AND(Projektgrundlagen!$I$25,'D Leistungen'!M119=TRUE),'D Leistungen'!I119,"")</f>
        <v/>
      </c>
      <c r="E150" s="467" t="str">
        <f>IF(AND(Projektgrundlagen!$I$25,'D Leistungen'!M119=TRUE),'D Leistungen'!J119,"")</f>
        <v/>
      </c>
      <c r="F150" s="467" t="str">
        <f>IF(AND(Projektgrundlagen!$I$25,'D Leistungen'!M119=TRUE),'D Leistungen'!K119,"")</f>
        <v/>
      </c>
      <c r="G150" s="474"/>
      <c r="H150" s="475"/>
    </row>
    <row r="151" spans="2:8" ht="15">
      <c r="B151" t="str">
        <f>IF(AND(Projektgrundlagen!$I$25,'D Leistungen'!M120=TRUE),'D Leistungen'!C120&amp;" "&amp;'D Leistungen'!F120&amp;" "&amp;'D Leistungen'!F121,"")</f>
        <v/>
      </c>
      <c r="C151" s="467" t="str">
        <f>IF(AND(Projektgrundlagen!$I$25,'D Leistungen'!M120=TRUE),'D Leistungen'!H120,"")</f>
        <v/>
      </c>
      <c r="D151" s="467" t="str">
        <f>IF(AND(Projektgrundlagen!$I$25,'D Leistungen'!M120=TRUE),'D Leistungen'!I120,"")</f>
        <v/>
      </c>
      <c r="E151" s="467" t="str">
        <f>IF(AND(Projektgrundlagen!$I$25,'D Leistungen'!M120=TRUE),'D Leistungen'!J120,"")</f>
        <v/>
      </c>
      <c r="F151" s="467" t="str">
        <f>IF(AND(Projektgrundlagen!$I$25,'D Leistungen'!M120=TRUE),'D Leistungen'!K120,"")</f>
        <v/>
      </c>
      <c r="G151" s="474"/>
      <c r="H151" s="475"/>
    </row>
    <row r="152" spans="2:8" ht="15">
      <c r="B152" t="str">
        <f>IF(AND(Projektgrundlagen!$I$25,'D Leistungen'!M121=TRUE),'D Leistungen'!C121&amp;" "&amp;'D Leistungen'!F121&amp;" "&amp;'D Leistungen'!F122,"")</f>
        <v/>
      </c>
      <c r="C152" s="467" t="str">
        <f>IF(AND(Projektgrundlagen!$I$25,'D Leistungen'!M121=TRUE),'D Leistungen'!H121,"")</f>
        <v/>
      </c>
      <c r="D152" s="467" t="str">
        <f>IF(AND(Projektgrundlagen!$I$25,'D Leistungen'!M121=TRUE),'D Leistungen'!I121,"")</f>
        <v/>
      </c>
      <c r="E152" s="467" t="str">
        <f>IF(AND(Projektgrundlagen!$I$25,'D Leistungen'!M121=TRUE),'D Leistungen'!J121,"")</f>
        <v/>
      </c>
      <c r="F152" s="467" t="str">
        <f>IF(AND(Projektgrundlagen!$I$25,'D Leistungen'!M121=TRUE),'D Leistungen'!K121,"")</f>
        <v/>
      </c>
      <c r="G152" s="474"/>
      <c r="H152" s="475"/>
    </row>
    <row r="153" spans="2:8" ht="15">
      <c r="B153" t="str">
        <f>IF(AND(Projektgrundlagen!$I$25,'D Leistungen'!M122=TRUE),'D Leistungen'!C122&amp;" "&amp;'D Leistungen'!F122&amp;" "&amp;'D Leistungen'!F123,"")</f>
        <v/>
      </c>
      <c r="C153" s="467" t="str">
        <f>IF(AND(Projektgrundlagen!$I$25,'D Leistungen'!M122=TRUE),'D Leistungen'!H122,"")</f>
        <v/>
      </c>
      <c r="D153" s="467" t="str">
        <f>IF(AND(Projektgrundlagen!$I$25,'D Leistungen'!M122=TRUE),'D Leistungen'!I122,"")</f>
        <v/>
      </c>
      <c r="E153" s="467" t="str">
        <f>IF(AND(Projektgrundlagen!$I$25,'D Leistungen'!M122=TRUE),'D Leistungen'!J122,"")</f>
        <v/>
      </c>
      <c r="F153" s="467" t="str">
        <f>IF(AND(Projektgrundlagen!$I$25,'D Leistungen'!M122=TRUE),'D Leistungen'!K122,"")</f>
        <v/>
      </c>
      <c r="G153" s="474"/>
      <c r="H153" s="475"/>
    </row>
    <row r="154" spans="2:8" ht="15">
      <c r="B154" t="str">
        <f>IF(AND(Projektgrundlagen!$I$25,'D Leistungen'!M123=TRUE),'D Leistungen'!C123&amp;" "&amp;'D Leistungen'!F123&amp;" "&amp;'D Leistungen'!F124,"")</f>
        <v/>
      </c>
      <c r="C154" s="467" t="str">
        <f>IF(AND(Projektgrundlagen!$I$25,'D Leistungen'!M123=TRUE),'D Leistungen'!H123,"")</f>
        <v/>
      </c>
      <c r="D154" s="467" t="str">
        <f>IF(AND(Projektgrundlagen!$I$25,'D Leistungen'!M123=TRUE),'D Leistungen'!I123,"")</f>
        <v/>
      </c>
      <c r="E154" s="467" t="str">
        <f>IF(AND(Projektgrundlagen!$I$25,'D Leistungen'!M123=TRUE),'D Leistungen'!J123,"")</f>
        <v/>
      </c>
      <c r="F154" s="467" t="str">
        <f>IF(AND(Projektgrundlagen!$I$25,'D Leistungen'!M123=TRUE),'D Leistungen'!K123,"")</f>
        <v/>
      </c>
      <c r="G154" s="474"/>
      <c r="H154" s="475"/>
    </row>
    <row r="155" spans="2:8" ht="15">
      <c r="B155" t="str">
        <f>IF(AND(Projektgrundlagen!$I$25,'D Leistungen'!M124=TRUE),'D Leistungen'!C124&amp;" "&amp;'D Leistungen'!F124&amp;" "&amp;'D Leistungen'!F125,"")</f>
        <v/>
      </c>
      <c r="C155" s="467" t="str">
        <f>IF(AND(Projektgrundlagen!$I$25,'D Leistungen'!M124=TRUE),'D Leistungen'!H124,"")</f>
        <v/>
      </c>
      <c r="D155" s="467" t="str">
        <f>IF(AND(Projektgrundlagen!$I$25,'D Leistungen'!M124=TRUE),'D Leistungen'!I124,"")</f>
        <v/>
      </c>
      <c r="E155" s="467" t="str">
        <f>IF(AND(Projektgrundlagen!$I$25,'D Leistungen'!M124=TRUE),'D Leistungen'!J124,"")</f>
        <v/>
      </c>
      <c r="F155" s="467" t="str">
        <f>IF(AND(Projektgrundlagen!$I$25,'D Leistungen'!M124=TRUE),'D Leistungen'!K124,"")</f>
        <v/>
      </c>
      <c r="G155" s="474"/>
      <c r="H155" s="475"/>
    </row>
    <row r="156" spans="2:8" ht="15">
      <c r="B156" t="str">
        <f>IF(AND(Projektgrundlagen!$I$25,'D Leistungen'!M125=TRUE),'D Leistungen'!C125&amp;" "&amp;'D Leistungen'!F125&amp;" "&amp;'D Leistungen'!F126,"")</f>
        <v/>
      </c>
      <c r="C156" s="467" t="str">
        <f>IF(AND(Projektgrundlagen!$I$25,'D Leistungen'!M125=TRUE),'D Leistungen'!H125,"")</f>
        <v/>
      </c>
      <c r="D156" s="467" t="str">
        <f>IF(AND(Projektgrundlagen!$I$25,'D Leistungen'!M125=TRUE),'D Leistungen'!I125,"")</f>
        <v/>
      </c>
      <c r="E156" s="467" t="str">
        <f>IF(AND(Projektgrundlagen!$I$25,'D Leistungen'!M125=TRUE),'D Leistungen'!J125,"")</f>
        <v/>
      </c>
      <c r="F156" s="467" t="str">
        <f>IF(AND(Projektgrundlagen!$I$25,'D Leistungen'!M125=TRUE),'D Leistungen'!K125,"")</f>
        <v/>
      </c>
      <c r="G156" s="474"/>
      <c r="H156" s="475"/>
    </row>
    <row r="157" spans="2:8" ht="15">
      <c r="B157" t="str">
        <f>IF(AND(Projektgrundlagen!$I$25,'D Leistungen'!M126=TRUE),'D Leistungen'!C126&amp;" "&amp;'D Leistungen'!F126&amp;" "&amp;'D Leistungen'!F127,"")</f>
        <v/>
      </c>
      <c r="C157" s="467" t="str">
        <f>IF(AND(Projektgrundlagen!$I$25,'D Leistungen'!M126=TRUE),'D Leistungen'!H126,"")</f>
        <v/>
      </c>
      <c r="D157" s="467" t="str">
        <f>IF(AND(Projektgrundlagen!$I$25,'D Leistungen'!M126=TRUE),'D Leistungen'!I126,"")</f>
        <v/>
      </c>
      <c r="E157" s="467" t="str">
        <f>IF(AND(Projektgrundlagen!$I$25,'D Leistungen'!M126=TRUE),'D Leistungen'!J126,"")</f>
        <v/>
      </c>
      <c r="F157" s="467" t="str">
        <f>IF(AND(Projektgrundlagen!$I$25,'D Leistungen'!M126=TRUE),'D Leistungen'!K126,"")</f>
        <v/>
      </c>
      <c r="G157" s="474"/>
      <c r="H157" s="475"/>
    </row>
    <row r="158" spans="2:8" ht="15">
      <c r="B158" t="str">
        <f>IF(AND(Projektgrundlagen!$I$25,'D Leistungen'!M127=TRUE),'D Leistungen'!C127&amp;" "&amp;'D Leistungen'!F127&amp;" "&amp;'D Leistungen'!F128,"")</f>
        <v/>
      </c>
      <c r="C158" s="467" t="str">
        <f>IF(AND(Projektgrundlagen!$I$25,'D Leistungen'!M127=TRUE),'D Leistungen'!H127,"")</f>
        <v/>
      </c>
      <c r="D158" s="467" t="str">
        <f>IF(AND(Projektgrundlagen!$I$25,'D Leistungen'!M127=TRUE),'D Leistungen'!I127,"")</f>
        <v/>
      </c>
      <c r="E158" s="467" t="str">
        <f>IF(AND(Projektgrundlagen!$I$25,'D Leistungen'!M127=TRUE),'D Leistungen'!J127,"")</f>
        <v/>
      </c>
      <c r="F158" s="467" t="str">
        <f>IF(AND(Projektgrundlagen!$I$25,'D Leistungen'!M127=TRUE),'D Leistungen'!K127,"")</f>
        <v/>
      </c>
      <c r="G158" s="474"/>
      <c r="H158" s="475"/>
    </row>
    <row r="159" spans="2:8" ht="15">
      <c r="B159" t="str">
        <f>IF(AND(Projektgrundlagen!$I$25,'D Leistungen'!M128=TRUE),'D Leistungen'!C128&amp;" "&amp;'D Leistungen'!F128&amp;" "&amp;'D Leistungen'!F129,"")</f>
        <v/>
      </c>
      <c r="C159" s="467" t="str">
        <f>IF(AND(Projektgrundlagen!$I$25,'D Leistungen'!M128=TRUE),'D Leistungen'!H128,"")</f>
        <v/>
      </c>
      <c r="D159" s="467" t="str">
        <f>IF(AND(Projektgrundlagen!$I$25,'D Leistungen'!M128=TRUE),'D Leistungen'!I128,"")</f>
        <v/>
      </c>
      <c r="E159" s="467" t="str">
        <f>IF(AND(Projektgrundlagen!$I$25,'D Leistungen'!M128=TRUE),'D Leistungen'!J128,"")</f>
        <v/>
      </c>
      <c r="F159" s="467" t="str">
        <f>IF(AND(Projektgrundlagen!$I$25,'D Leistungen'!M128=TRUE),'D Leistungen'!K128,"")</f>
        <v/>
      </c>
      <c r="G159" s="474"/>
      <c r="H159" s="475"/>
    </row>
    <row r="160" spans="2:8" ht="15">
      <c r="B160" t="str">
        <f>IF(AND(Projektgrundlagen!$I$25,'D Leistungen'!M129=TRUE),'D Leistungen'!C129&amp;" "&amp;'D Leistungen'!F129&amp;" "&amp;'D Leistungen'!F130,"")</f>
        <v/>
      </c>
      <c r="C160" s="467" t="str">
        <f>IF(AND(Projektgrundlagen!$I$25,'D Leistungen'!M129=TRUE),'D Leistungen'!H129,"")</f>
        <v/>
      </c>
      <c r="D160" s="467" t="str">
        <f>IF(AND(Projektgrundlagen!$I$25,'D Leistungen'!M129=TRUE),'D Leistungen'!I129,"")</f>
        <v/>
      </c>
      <c r="E160" s="467" t="str">
        <f>IF(AND(Projektgrundlagen!$I$25,'D Leistungen'!M129=TRUE),'D Leistungen'!J129,"")</f>
        <v/>
      </c>
      <c r="F160" s="467" t="str">
        <f>IF(AND(Projektgrundlagen!$I$25,'D Leistungen'!M129=TRUE),'D Leistungen'!K129,"")</f>
        <v/>
      </c>
      <c r="G160" s="474"/>
      <c r="H160" s="475"/>
    </row>
    <row r="161" spans="2:8" ht="15">
      <c r="B161" t="str">
        <f>IF(AND(Projektgrundlagen!$I$25,'D Leistungen'!M130=TRUE),'D Leistungen'!C130&amp;" "&amp;'D Leistungen'!F130&amp;" "&amp;'D Leistungen'!F131,"")</f>
        <v/>
      </c>
      <c r="C161" s="467" t="str">
        <f>IF(AND(Projektgrundlagen!$I$25,'D Leistungen'!M130=TRUE),'D Leistungen'!H130,"")</f>
        <v/>
      </c>
      <c r="D161" s="467" t="str">
        <f>IF(AND(Projektgrundlagen!$I$25,'D Leistungen'!M130=TRUE),'D Leistungen'!I130,"")</f>
        <v/>
      </c>
      <c r="E161" s="467" t="str">
        <f>IF(AND(Projektgrundlagen!$I$25,'D Leistungen'!M130=TRUE),'D Leistungen'!J130,"")</f>
        <v/>
      </c>
      <c r="F161" s="467" t="str">
        <f>IF(AND(Projektgrundlagen!$I$25,'D Leistungen'!M130=TRUE),'D Leistungen'!K130,"")</f>
        <v/>
      </c>
      <c r="G161" s="474"/>
      <c r="H161" s="475"/>
    </row>
    <row r="162" spans="2:8" ht="15">
      <c r="B162" t="str">
        <f>IF(AND(Projektgrundlagen!$I$25,'D Leistungen'!M131=TRUE),'D Leistungen'!C131&amp;" "&amp;'D Leistungen'!F131&amp;" "&amp;'D Leistungen'!F132,"")</f>
        <v/>
      </c>
      <c r="C162" s="467" t="str">
        <f>IF(AND(Projektgrundlagen!$I$25,'D Leistungen'!M131=TRUE),'D Leistungen'!H131,"")</f>
        <v/>
      </c>
      <c r="D162" s="467" t="str">
        <f>IF(AND(Projektgrundlagen!$I$25,'D Leistungen'!M131=TRUE),'D Leistungen'!I131,"")</f>
        <v/>
      </c>
      <c r="E162" s="467" t="str">
        <f>IF(AND(Projektgrundlagen!$I$25,'D Leistungen'!M131=TRUE),'D Leistungen'!J131,"")</f>
        <v/>
      </c>
      <c r="F162" s="467" t="str">
        <f>IF(AND(Projektgrundlagen!$I$25,'D Leistungen'!M131=TRUE),'D Leistungen'!K131,"")</f>
        <v/>
      </c>
      <c r="G162" s="474"/>
      <c r="H162" s="475"/>
    </row>
    <row r="163" spans="2:8" ht="15">
      <c r="B163" t="str">
        <f>IF(AND(Projektgrundlagen!$I$25,'D Leistungen'!M132=TRUE),'D Leistungen'!C132&amp;" "&amp;'D Leistungen'!F132&amp;" "&amp;'D Leistungen'!F133,"")</f>
        <v/>
      </c>
      <c r="C163" s="467" t="str">
        <f>IF(AND(Projektgrundlagen!$I$25,'D Leistungen'!M132=TRUE),'D Leistungen'!H132,"")</f>
        <v/>
      </c>
      <c r="D163" s="467" t="str">
        <f>IF(AND(Projektgrundlagen!$I$25,'D Leistungen'!M132=TRUE),'D Leistungen'!I132,"")</f>
        <v/>
      </c>
      <c r="E163" s="467" t="str">
        <f>IF(AND(Projektgrundlagen!$I$25,'D Leistungen'!M132=TRUE),'D Leistungen'!J132,"")</f>
        <v/>
      </c>
      <c r="F163" s="467" t="str">
        <f>IF(AND(Projektgrundlagen!$I$25,'D Leistungen'!M132=TRUE),'D Leistungen'!K132,"")</f>
        <v/>
      </c>
      <c r="G163" s="474"/>
      <c r="H163" s="475"/>
    </row>
    <row r="164" spans="2:8" ht="15">
      <c r="B164" t="str">
        <f>IF(AND(Projektgrundlagen!$I$25,'D Leistungen'!M133=TRUE),'D Leistungen'!C133&amp;" "&amp;'D Leistungen'!F133&amp;" "&amp;'D Leistungen'!F134,"")</f>
        <v/>
      </c>
      <c r="C164" s="467" t="str">
        <f>IF(AND(Projektgrundlagen!$I$25,'D Leistungen'!M133=TRUE),'D Leistungen'!H133,"")</f>
        <v/>
      </c>
      <c r="D164" s="467" t="str">
        <f>IF(AND(Projektgrundlagen!$I$25,'D Leistungen'!M133=TRUE),'D Leistungen'!I133,"")</f>
        <v/>
      </c>
      <c r="E164" s="467" t="str">
        <f>IF(AND(Projektgrundlagen!$I$25,'D Leistungen'!M133=TRUE),'D Leistungen'!J133,"")</f>
        <v/>
      </c>
      <c r="F164" s="467" t="str">
        <f>IF(AND(Projektgrundlagen!$I$25,'D Leistungen'!M133=TRUE),'D Leistungen'!K133,"")</f>
        <v/>
      </c>
      <c r="G164" s="474"/>
      <c r="H164" s="475"/>
    </row>
    <row r="165" spans="2:8" ht="15">
      <c r="B165" t="str">
        <f>IF(AND(Projektgrundlagen!$I$25,'D Leistungen'!M134=TRUE),'D Leistungen'!C134&amp;" "&amp;'D Leistungen'!F134&amp;" "&amp;'D Leistungen'!F135,"")</f>
        <v/>
      </c>
      <c r="C165" s="467" t="str">
        <f>IF(AND(Projektgrundlagen!$I$25,'D Leistungen'!M134=TRUE),'D Leistungen'!H134,"")</f>
        <v/>
      </c>
      <c r="D165" s="467" t="str">
        <f>IF(AND(Projektgrundlagen!$I$25,'D Leistungen'!M134=TRUE),'D Leistungen'!I134,"")</f>
        <v/>
      </c>
      <c r="E165" s="467" t="str">
        <f>IF(AND(Projektgrundlagen!$I$25,'D Leistungen'!M134=TRUE),'D Leistungen'!J134,"")</f>
        <v/>
      </c>
      <c r="F165" s="467" t="str">
        <f>IF(AND(Projektgrundlagen!$I$25,'D Leistungen'!M134=TRUE),'D Leistungen'!K134,"")</f>
        <v/>
      </c>
      <c r="G165" s="474"/>
      <c r="H165" s="475"/>
    </row>
    <row r="166" spans="2:8" ht="15">
      <c r="B166" t="str">
        <f>IF(AND(Projektgrundlagen!$I$25,'D Leistungen'!M135=TRUE),'D Leistungen'!C135&amp;" "&amp;'D Leistungen'!F135&amp;" "&amp;'D Leistungen'!F136,"")</f>
        <v/>
      </c>
      <c r="C166" s="467" t="str">
        <f>IF(AND(Projektgrundlagen!$I$25,'D Leistungen'!M135=TRUE),'D Leistungen'!H135,"")</f>
        <v/>
      </c>
      <c r="D166" s="467" t="str">
        <f>IF(AND(Projektgrundlagen!$I$25,'D Leistungen'!M135=TRUE),'D Leistungen'!I135,"")</f>
        <v/>
      </c>
      <c r="E166" s="467" t="str">
        <f>IF(AND(Projektgrundlagen!$I$25,'D Leistungen'!M135=TRUE),'D Leistungen'!J135,"")</f>
        <v/>
      </c>
      <c r="F166" s="467" t="str">
        <f>IF(AND(Projektgrundlagen!$I$25,'D Leistungen'!M135=TRUE),'D Leistungen'!K135,"")</f>
        <v/>
      </c>
      <c r="G166" s="474"/>
      <c r="H166" s="475"/>
    </row>
    <row r="167" spans="2:8" ht="15">
      <c r="B167" t="str">
        <f>IF(AND(Projektgrundlagen!$I$25,'D Leistungen'!M136=TRUE),'D Leistungen'!C136&amp;" "&amp;'D Leistungen'!F136&amp;" "&amp;'D Leistungen'!F137,"")</f>
        <v/>
      </c>
      <c r="C167" s="467" t="str">
        <f>IF(AND(Projektgrundlagen!$I$25,'D Leistungen'!M136=TRUE),'D Leistungen'!H136,"")</f>
        <v/>
      </c>
      <c r="D167" s="467" t="str">
        <f>IF(AND(Projektgrundlagen!$I$25,'D Leistungen'!M136=TRUE),'D Leistungen'!I136,"")</f>
        <v/>
      </c>
      <c r="E167" s="467" t="str">
        <f>IF(AND(Projektgrundlagen!$I$25,'D Leistungen'!M136=TRUE),'D Leistungen'!J136,"")</f>
        <v/>
      </c>
      <c r="F167" s="467" t="str">
        <f>IF(AND(Projektgrundlagen!$I$25,'D Leistungen'!M136=TRUE),'D Leistungen'!K136,"")</f>
        <v/>
      </c>
      <c r="G167" s="474"/>
      <c r="H167" s="475"/>
    </row>
    <row r="168" spans="2:8" ht="15">
      <c r="B168" t="str">
        <f>IF(AND(Projektgrundlagen!$I$25,'D Leistungen'!M137=TRUE),'D Leistungen'!C137&amp;" "&amp;'D Leistungen'!F137&amp;" "&amp;'D Leistungen'!F138,"")</f>
        <v/>
      </c>
      <c r="C168" s="467" t="str">
        <f>IF(AND(Projektgrundlagen!$I$25,'D Leistungen'!M137=TRUE),'D Leistungen'!H137,"")</f>
        <v/>
      </c>
      <c r="D168" s="467" t="str">
        <f>IF(AND(Projektgrundlagen!$I$25,'D Leistungen'!M137=TRUE),'D Leistungen'!I137,"")</f>
        <v/>
      </c>
      <c r="E168" s="467" t="str">
        <f>IF(AND(Projektgrundlagen!$I$25,'D Leistungen'!M137=TRUE),'D Leistungen'!J137,"")</f>
        <v/>
      </c>
      <c r="F168" s="467" t="str">
        <f>IF(AND(Projektgrundlagen!$I$25,'D Leistungen'!M137=TRUE),'D Leistungen'!K137,"")</f>
        <v/>
      </c>
      <c r="G168" s="474"/>
      <c r="H168" s="475"/>
    </row>
    <row r="169" spans="2:8" ht="15">
      <c r="B169" t="str">
        <f>IF(AND(Projektgrundlagen!$I$25,'D Leistungen'!M138=TRUE),'D Leistungen'!C138&amp;" "&amp;'D Leistungen'!F138&amp;" "&amp;'D Leistungen'!F139,"")</f>
        <v/>
      </c>
      <c r="C169" s="467" t="str">
        <f>IF(AND(Projektgrundlagen!$I$25,'D Leistungen'!M138=TRUE),'D Leistungen'!H138,"")</f>
        <v/>
      </c>
      <c r="D169" s="467" t="str">
        <f>IF(AND(Projektgrundlagen!$I$25,'D Leistungen'!M138=TRUE),'D Leistungen'!I138,"")</f>
        <v/>
      </c>
      <c r="E169" s="467" t="str">
        <f>IF(AND(Projektgrundlagen!$I$25,'D Leistungen'!M138=TRUE),'D Leistungen'!J138,"")</f>
        <v/>
      </c>
      <c r="F169" s="467" t="str">
        <f>IF(AND(Projektgrundlagen!$I$25,'D Leistungen'!M138=TRUE),'D Leistungen'!K138,"")</f>
        <v/>
      </c>
      <c r="G169" s="474"/>
      <c r="H169" s="475"/>
    </row>
    <row r="170" spans="2:8" ht="15">
      <c r="B170" t="str">
        <f>IF(AND(Projektgrundlagen!$I$25,'D Leistungen'!M139=TRUE),'D Leistungen'!C139&amp;" "&amp;'D Leistungen'!F139&amp;" "&amp;'D Leistungen'!F140,"")</f>
        <v/>
      </c>
      <c r="C170" s="467" t="str">
        <f>IF(AND(Projektgrundlagen!$I$25,'D Leistungen'!M139=TRUE),'D Leistungen'!H139,"")</f>
        <v/>
      </c>
      <c r="D170" s="467" t="str">
        <f>IF(AND(Projektgrundlagen!$I$25,'D Leistungen'!M139=TRUE),'D Leistungen'!I139,"")</f>
        <v/>
      </c>
      <c r="E170" s="467" t="str">
        <f>IF(AND(Projektgrundlagen!$I$25,'D Leistungen'!M139=TRUE),'D Leistungen'!J139,"")</f>
        <v/>
      </c>
      <c r="F170" s="467" t="str">
        <f>IF(AND(Projektgrundlagen!$I$25,'D Leistungen'!M139=TRUE),'D Leistungen'!K139,"")</f>
        <v/>
      </c>
      <c r="G170" s="474"/>
      <c r="H170" s="475"/>
    </row>
    <row r="171" spans="2:8" ht="15">
      <c r="B171" t="str">
        <f>IF(AND(Projektgrundlagen!$I$25,'D Leistungen'!M140=TRUE),'D Leistungen'!C140&amp;" "&amp;'D Leistungen'!F140&amp;" "&amp;'D Leistungen'!F141,"")</f>
        <v/>
      </c>
      <c r="C171" s="467" t="str">
        <f>IF(AND(Projektgrundlagen!$I$25,'D Leistungen'!M140=TRUE),'D Leistungen'!H140,"")</f>
        <v/>
      </c>
      <c r="D171" s="467" t="str">
        <f>IF(AND(Projektgrundlagen!$I$25,'D Leistungen'!M140=TRUE),'D Leistungen'!I140,"")</f>
        <v/>
      </c>
      <c r="E171" s="467" t="str">
        <f>IF(AND(Projektgrundlagen!$I$25,'D Leistungen'!M140=TRUE),'D Leistungen'!J140,"")</f>
        <v/>
      </c>
      <c r="F171" s="467" t="str">
        <f>IF(AND(Projektgrundlagen!$I$25,'D Leistungen'!M140=TRUE),'D Leistungen'!K140,"")</f>
        <v/>
      </c>
      <c r="G171" s="474"/>
      <c r="H171" s="475"/>
    </row>
    <row r="172" spans="2:8" ht="15">
      <c r="B172" t="str">
        <f>IF(AND(Projektgrundlagen!$I$25,'D Leistungen'!M141=TRUE),'D Leistungen'!C141&amp;" "&amp;'D Leistungen'!F141&amp;" "&amp;'D Leistungen'!F142,"")</f>
        <v/>
      </c>
      <c r="C172" s="467" t="str">
        <f>IF(AND(Projektgrundlagen!$I$25,'D Leistungen'!M141=TRUE),'D Leistungen'!H141,"")</f>
        <v/>
      </c>
      <c r="D172" s="467" t="str">
        <f>IF(AND(Projektgrundlagen!$I$25,'D Leistungen'!M141=TRUE),'D Leistungen'!I141,"")</f>
        <v/>
      </c>
      <c r="E172" s="467" t="str">
        <f>IF(AND(Projektgrundlagen!$I$25,'D Leistungen'!M141=TRUE),'D Leistungen'!J141,"")</f>
        <v/>
      </c>
      <c r="F172" s="467" t="str">
        <f>IF(AND(Projektgrundlagen!$I$25,'D Leistungen'!M141=TRUE),'D Leistungen'!K141,"")</f>
        <v/>
      </c>
      <c r="G172" s="474"/>
      <c r="H172" s="475"/>
    </row>
    <row r="173" spans="2:8" ht="15">
      <c r="B173" t="str">
        <f>IF(AND(Projektgrundlagen!$I$25,'D Leistungen'!M142=TRUE),'D Leistungen'!C142&amp;" "&amp;'D Leistungen'!F142&amp;" "&amp;'D Leistungen'!F143,"")</f>
        <v/>
      </c>
      <c r="C173" s="467" t="str">
        <f>IF(AND(Projektgrundlagen!$I$25,'D Leistungen'!M142=TRUE),'D Leistungen'!H142,"")</f>
        <v/>
      </c>
      <c r="D173" s="467" t="str">
        <f>IF(AND(Projektgrundlagen!$I$25,'D Leistungen'!M142=TRUE),'D Leistungen'!I142,"")</f>
        <v/>
      </c>
      <c r="E173" s="467" t="str">
        <f>IF(AND(Projektgrundlagen!$I$25,'D Leistungen'!M142=TRUE),'D Leistungen'!J142,"")</f>
        <v/>
      </c>
      <c r="F173" s="467" t="str">
        <f>IF(AND(Projektgrundlagen!$I$25,'D Leistungen'!M142=TRUE),'D Leistungen'!K142,"")</f>
        <v/>
      </c>
      <c r="G173" s="474"/>
      <c r="H173" s="475"/>
    </row>
    <row r="174" spans="2:8" ht="15">
      <c r="B174" t="str">
        <f>IF(AND(Projektgrundlagen!$I$25,'D Leistungen'!M143=TRUE),'D Leistungen'!C143&amp;" "&amp;'D Leistungen'!F143&amp;" "&amp;'D Leistungen'!F144,"")</f>
        <v/>
      </c>
      <c r="C174" s="467" t="str">
        <f>IF(AND(Projektgrundlagen!$I$25,'D Leistungen'!M143=TRUE),'D Leistungen'!H143,"")</f>
        <v/>
      </c>
      <c r="D174" s="467" t="str">
        <f>IF(AND(Projektgrundlagen!$I$25,'D Leistungen'!M143=TRUE),'D Leistungen'!I143,"")</f>
        <v/>
      </c>
      <c r="E174" s="467" t="str">
        <f>IF(AND(Projektgrundlagen!$I$25,'D Leistungen'!M143=TRUE),'D Leistungen'!J143,"")</f>
        <v/>
      </c>
      <c r="F174" s="467" t="str">
        <f>IF(AND(Projektgrundlagen!$I$25,'D Leistungen'!M143=TRUE),'D Leistungen'!K143,"")</f>
        <v/>
      </c>
      <c r="G174" s="474"/>
      <c r="H174" s="475"/>
    </row>
    <row r="175" spans="2:8" ht="15">
      <c r="B175" t="str">
        <f>IF(AND(Projektgrundlagen!$I$25,'D Leistungen'!M144=TRUE),'D Leistungen'!C144&amp;" "&amp;'D Leistungen'!F144&amp;" "&amp;'D Leistungen'!F145,"")</f>
        <v/>
      </c>
      <c r="C175" s="467" t="str">
        <f>IF(AND(Projektgrundlagen!$I$25,'D Leistungen'!M144=TRUE),'D Leistungen'!H144,"")</f>
        <v/>
      </c>
      <c r="D175" s="467" t="str">
        <f>IF(AND(Projektgrundlagen!$I$25,'D Leistungen'!M144=TRUE),'D Leistungen'!I144,"")</f>
        <v/>
      </c>
      <c r="E175" s="467" t="str">
        <f>IF(AND(Projektgrundlagen!$I$25,'D Leistungen'!M144=TRUE),'D Leistungen'!J144,"")</f>
        <v/>
      </c>
      <c r="F175" s="467" t="str">
        <f>IF(AND(Projektgrundlagen!$I$25,'D Leistungen'!M144=TRUE),'D Leistungen'!K144,"")</f>
        <v/>
      </c>
      <c r="G175" s="474"/>
      <c r="H175" s="475"/>
    </row>
    <row r="176" spans="2:8" ht="15">
      <c r="B176" t="str">
        <f>IF(AND(Projektgrundlagen!$I$25,'D Leistungen'!M145=TRUE),'D Leistungen'!C145&amp;" "&amp;'D Leistungen'!F145&amp;" "&amp;'D Leistungen'!F146,"")</f>
        <v/>
      </c>
      <c r="C176" s="467" t="str">
        <f>IF(AND(Projektgrundlagen!$I$25,'D Leistungen'!M145=TRUE),'D Leistungen'!H145,"")</f>
        <v/>
      </c>
      <c r="D176" s="467" t="str">
        <f>IF(AND(Projektgrundlagen!$I$25,'D Leistungen'!M145=TRUE),'D Leistungen'!I145,"")</f>
        <v/>
      </c>
      <c r="E176" s="467" t="str">
        <f>IF(AND(Projektgrundlagen!$I$25,'D Leistungen'!M145=TRUE),'D Leistungen'!J145,"")</f>
        <v/>
      </c>
      <c r="F176" s="467" t="str">
        <f>IF(AND(Projektgrundlagen!$I$25,'D Leistungen'!M145=TRUE),'D Leistungen'!K145,"")</f>
        <v/>
      </c>
      <c r="G176" s="474"/>
      <c r="H176" s="475"/>
    </row>
    <row r="177" spans="2:8" ht="15">
      <c r="B177" t="str">
        <f>IF(AND(Projektgrundlagen!$I$25,'D Leistungen'!M146=TRUE),'D Leistungen'!C146&amp;" "&amp;'D Leistungen'!F146&amp;" "&amp;'D Leistungen'!F147,"")</f>
        <v/>
      </c>
      <c r="C177" s="467" t="str">
        <f>IF(AND(Projektgrundlagen!$I$25,'D Leistungen'!M146=TRUE),'D Leistungen'!H146,"")</f>
        <v/>
      </c>
      <c r="D177" s="467" t="str">
        <f>IF(AND(Projektgrundlagen!$I$25,'D Leistungen'!M146=TRUE),'D Leistungen'!I146,"")</f>
        <v/>
      </c>
      <c r="E177" s="467" t="str">
        <f>IF(AND(Projektgrundlagen!$I$25,'D Leistungen'!M146=TRUE),'D Leistungen'!J146,"")</f>
        <v/>
      </c>
      <c r="F177" s="467" t="str">
        <f>IF(AND(Projektgrundlagen!$I$25,'D Leistungen'!M146=TRUE),'D Leistungen'!K146,"")</f>
        <v/>
      </c>
      <c r="G177" s="474"/>
      <c r="H177" s="475"/>
    </row>
    <row r="178" spans="2:8" ht="15">
      <c r="B178" t="str">
        <f>IF(AND(Projektgrundlagen!$I$25,'D Leistungen'!M147=TRUE),'D Leistungen'!C147&amp;" "&amp;'D Leistungen'!F147&amp;" "&amp;'D Leistungen'!F148,"")</f>
        <v/>
      </c>
      <c r="C178" s="467" t="str">
        <f>IF(AND(Projektgrundlagen!$I$25,'D Leistungen'!M147=TRUE),'D Leistungen'!H147,"")</f>
        <v/>
      </c>
      <c r="D178" s="467" t="str">
        <f>IF(AND(Projektgrundlagen!$I$25,'D Leistungen'!M147=TRUE),'D Leistungen'!I147,"")</f>
        <v/>
      </c>
      <c r="E178" s="467" t="str">
        <f>IF(AND(Projektgrundlagen!$I$25,'D Leistungen'!M147=TRUE),'D Leistungen'!J147,"")</f>
        <v/>
      </c>
      <c r="F178" s="467" t="str">
        <f>IF(AND(Projektgrundlagen!$I$25,'D Leistungen'!M147=TRUE),'D Leistungen'!K147,"")</f>
        <v/>
      </c>
      <c r="G178" s="474"/>
      <c r="H178" s="475"/>
    </row>
    <row r="179" spans="2:8" ht="15">
      <c r="B179" t="str">
        <f>IF(AND(Projektgrundlagen!$I$25,'D Leistungen'!M148=TRUE),'D Leistungen'!C148&amp;" "&amp;'D Leistungen'!F148&amp;" "&amp;'D Leistungen'!F149,"")</f>
        <v/>
      </c>
      <c r="C179" s="467" t="str">
        <f>IF(AND(Projektgrundlagen!$I$25,'D Leistungen'!M148=TRUE),'D Leistungen'!H148,"")</f>
        <v/>
      </c>
      <c r="D179" s="467" t="str">
        <f>IF(AND(Projektgrundlagen!$I$25,'D Leistungen'!M148=TRUE),'D Leistungen'!I148,"")</f>
        <v/>
      </c>
      <c r="E179" s="467" t="str">
        <f>IF(AND(Projektgrundlagen!$I$25,'D Leistungen'!M148=TRUE),'D Leistungen'!J148,"")</f>
        <v/>
      </c>
      <c r="F179" s="467" t="str">
        <f>IF(AND(Projektgrundlagen!$I$25,'D Leistungen'!M148=TRUE),'D Leistungen'!K148,"")</f>
        <v/>
      </c>
      <c r="G179" s="474"/>
      <c r="H179" s="475"/>
    </row>
    <row r="180" spans="2:8" ht="15">
      <c r="B180" t="str">
        <f>IF(AND(Projektgrundlagen!$I$25,'D Leistungen'!M149=TRUE),'D Leistungen'!C149&amp;" "&amp;'D Leistungen'!F149&amp;" "&amp;'D Leistungen'!F150,"")</f>
        <v/>
      </c>
      <c r="C180" s="467" t="str">
        <f>IF(AND(Projektgrundlagen!$I$25,'D Leistungen'!M149=TRUE),'D Leistungen'!H149,"")</f>
        <v/>
      </c>
      <c r="D180" s="467" t="str">
        <f>IF(AND(Projektgrundlagen!$I$25,'D Leistungen'!M149=TRUE),'D Leistungen'!I149,"")</f>
        <v/>
      </c>
      <c r="E180" s="467" t="str">
        <f>IF(AND(Projektgrundlagen!$I$25,'D Leistungen'!M149=TRUE),'D Leistungen'!J149,"")</f>
        <v/>
      </c>
      <c r="F180" s="467" t="str">
        <f>IF(AND(Projektgrundlagen!$I$25,'D Leistungen'!M149=TRUE),'D Leistungen'!K149,"")</f>
        <v/>
      </c>
      <c r="G180" s="474"/>
      <c r="H180" s="475"/>
    </row>
    <row r="181" spans="2:8" ht="15">
      <c r="B181" t="str">
        <f>IF(AND(Projektgrundlagen!$I$25,'D Leistungen'!M150=TRUE),'D Leistungen'!C150&amp;" "&amp;'D Leistungen'!F150&amp;" "&amp;'D Leistungen'!F151,"")</f>
        <v/>
      </c>
      <c r="C181" s="467" t="str">
        <f>IF(AND(Projektgrundlagen!$I$25,'D Leistungen'!M150=TRUE),'D Leistungen'!H150,"")</f>
        <v/>
      </c>
      <c r="D181" s="467" t="str">
        <f>IF(AND(Projektgrundlagen!$I$25,'D Leistungen'!M150=TRUE),'D Leistungen'!I150,"")</f>
        <v/>
      </c>
      <c r="E181" s="467" t="str">
        <f>IF(AND(Projektgrundlagen!$I$25,'D Leistungen'!M150=TRUE),'D Leistungen'!J150,"")</f>
        <v/>
      </c>
      <c r="F181" s="467" t="str">
        <f>IF(AND(Projektgrundlagen!$I$25,'D Leistungen'!M150=TRUE),'D Leistungen'!K150,"")</f>
        <v/>
      </c>
      <c r="G181" s="474"/>
      <c r="H181" s="475"/>
    </row>
    <row r="182" spans="2:8" ht="15">
      <c r="B182" t="str">
        <f>IF(AND(Projektgrundlagen!$I$25,'D Leistungen'!M151=TRUE),'D Leistungen'!C151&amp;" "&amp;'D Leistungen'!F151&amp;" "&amp;'D Leistungen'!F152,"")</f>
        <v/>
      </c>
      <c r="C182" s="467" t="str">
        <f>IF(AND(Projektgrundlagen!$I$25,'D Leistungen'!M151=TRUE),'D Leistungen'!H151,"")</f>
        <v/>
      </c>
      <c r="D182" s="467" t="str">
        <f>IF(AND(Projektgrundlagen!$I$25,'D Leistungen'!M151=TRUE),'D Leistungen'!I151,"")</f>
        <v/>
      </c>
      <c r="E182" s="467" t="str">
        <f>IF(AND(Projektgrundlagen!$I$25,'D Leistungen'!M151=TRUE),'D Leistungen'!J151,"")</f>
        <v/>
      </c>
      <c r="F182" s="467" t="str">
        <f>IF(AND(Projektgrundlagen!$I$25,'D Leistungen'!M151=TRUE),'D Leistungen'!K151,"")</f>
        <v/>
      </c>
      <c r="G182" s="474"/>
      <c r="H182" s="475"/>
    </row>
    <row r="183" spans="2:8" ht="15">
      <c r="B183" t="str">
        <f>IF(AND(Projektgrundlagen!$I$25,'D Leistungen'!M152=TRUE),'D Leistungen'!C152&amp;" "&amp;'D Leistungen'!F152&amp;" "&amp;'D Leistungen'!F153,"")</f>
        <v/>
      </c>
      <c r="C183" s="467" t="str">
        <f>IF(AND(Projektgrundlagen!$I$25,'D Leistungen'!M152=TRUE),'D Leistungen'!H152,"")</f>
        <v/>
      </c>
      <c r="D183" s="467" t="str">
        <f>IF(AND(Projektgrundlagen!$I$25,'D Leistungen'!M152=TRUE),'D Leistungen'!I152,"")</f>
        <v/>
      </c>
      <c r="E183" s="467" t="str">
        <f>IF(AND(Projektgrundlagen!$I$25,'D Leistungen'!M152=TRUE),'D Leistungen'!J152,"")</f>
        <v/>
      </c>
      <c r="F183" s="467" t="str">
        <f>IF(AND(Projektgrundlagen!$I$25,'D Leistungen'!M152=TRUE),'D Leistungen'!K152,"")</f>
        <v/>
      </c>
      <c r="G183" s="474"/>
      <c r="H183" s="475"/>
    </row>
    <row r="184" spans="2:8" ht="15">
      <c r="B184" t="str">
        <f>IF(AND(Projektgrundlagen!$I$25,'D Leistungen'!M153=TRUE),'D Leistungen'!C153&amp;" "&amp;'D Leistungen'!F153&amp;" "&amp;'D Leistungen'!F154,"")</f>
        <v/>
      </c>
      <c r="C184" s="467" t="str">
        <f>IF(AND(Projektgrundlagen!$I$25,'D Leistungen'!M153=TRUE),'D Leistungen'!H153,"")</f>
        <v/>
      </c>
      <c r="D184" s="467" t="str">
        <f>IF(AND(Projektgrundlagen!$I$25,'D Leistungen'!M153=TRUE),'D Leistungen'!I153,"")</f>
        <v/>
      </c>
      <c r="E184" s="467" t="str">
        <f>IF(AND(Projektgrundlagen!$I$25,'D Leistungen'!M153=TRUE),'D Leistungen'!J153,"")</f>
        <v/>
      </c>
      <c r="F184" s="467" t="str">
        <f>IF(AND(Projektgrundlagen!$I$25,'D Leistungen'!M153=TRUE),'D Leistungen'!K153,"")</f>
        <v/>
      </c>
      <c r="G184" s="474"/>
      <c r="H184" s="475"/>
    </row>
    <row r="185" spans="2:8" ht="15">
      <c r="B185" t="str">
        <f>IF(AND(Projektgrundlagen!$I$25,'D Leistungen'!M154=TRUE),'D Leistungen'!C154&amp;" "&amp;'D Leistungen'!F154&amp;" "&amp;'D Leistungen'!F155,"")</f>
        <v/>
      </c>
      <c r="C185" s="467" t="str">
        <f>IF(AND(Projektgrundlagen!$I$25,'D Leistungen'!M154=TRUE),'D Leistungen'!H154,"")</f>
        <v/>
      </c>
      <c r="D185" s="467" t="str">
        <f>IF(AND(Projektgrundlagen!$I$25,'D Leistungen'!M154=TRUE),'D Leistungen'!I154,"")</f>
        <v/>
      </c>
      <c r="E185" s="467" t="str">
        <f>IF(AND(Projektgrundlagen!$I$25,'D Leistungen'!M154=TRUE),'D Leistungen'!J154,"")</f>
        <v/>
      </c>
      <c r="F185" s="467" t="str">
        <f>IF(AND(Projektgrundlagen!$I$25,'D Leistungen'!M154=TRUE),'D Leistungen'!K154,"")</f>
        <v/>
      </c>
      <c r="G185" s="474"/>
      <c r="H185" s="475"/>
    </row>
    <row r="186" spans="2:8" ht="15">
      <c r="B186" t="str">
        <f>IF(AND(Projektgrundlagen!$I$25,'D Leistungen'!M155=TRUE),'D Leistungen'!C155&amp;" "&amp;'D Leistungen'!F155&amp;" "&amp;'D Leistungen'!F156,"")</f>
        <v/>
      </c>
      <c r="C186" s="467" t="str">
        <f>IF(AND(Projektgrundlagen!$I$25,'D Leistungen'!M155=TRUE),'D Leistungen'!H155,"")</f>
        <v/>
      </c>
      <c r="D186" s="467" t="str">
        <f>IF(AND(Projektgrundlagen!$I$25,'D Leistungen'!M155=TRUE),'D Leistungen'!I155,"")</f>
        <v/>
      </c>
      <c r="E186" s="467" t="str">
        <f>IF(AND(Projektgrundlagen!$I$25,'D Leistungen'!M155=TRUE),'D Leistungen'!J155,"")</f>
        <v/>
      </c>
      <c r="F186" s="467" t="str">
        <f>IF(AND(Projektgrundlagen!$I$25,'D Leistungen'!M155=TRUE),'D Leistungen'!K155,"")</f>
        <v/>
      </c>
      <c r="G186" s="474"/>
      <c r="H186" s="475"/>
    </row>
    <row r="187" spans="2:8" ht="15">
      <c r="B187" t="str">
        <f>IF(AND(Projektgrundlagen!$I$25,'D Leistungen'!M156=TRUE),'D Leistungen'!C156&amp;" "&amp;'D Leistungen'!F156&amp;" "&amp;'D Leistungen'!F157,"")</f>
        <v/>
      </c>
      <c r="C187" s="467" t="str">
        <f>IF(AND(Projektgrundlagen!$I$25,'D Leistungen'!M156=TRUE),'D Leistungen'!H156,"")</f>
        <v/>
      </c>
      <c r="D187" s="467" t="str">
        <f>IF(AND(Projektgrundlagen!$I$25,'D Leistungen'!M156=TRUE),'D Leistungen'!I156,"")</f>
        <v/>
      </c>
      <c r="E187" s="467" t="str">
        <f>IF(AND(Projektgrundlagen!$I$25,'D Leistungen'!M156=TRUE),'D Leistungen'!J156,"")</f>
        <v/>
      </c>
      <c r="F187" s="467" t="str">
        <f>IF(AND(Projektgrundlagen!$I$25,'D Leistungen'!M156=TRUE),'D Leistungen'!K156,"")</f>
        <v/>
      </c>
      <c r="G187" s="474"/>
      <c r="H187" s="475"/>
    </row>
    <row r="188" spans="2:8" ht="15">
      <c r="B188" t="str">
        <f>IF(AND(Projektgrundlagen!$I$25,'D Leistungen'!M157=TRUE),'D Leistungen'!C157&amp;" "&amp;'D Leistungen'!F157&amp;" "&amp;'D Leistungen'!F158,"")</f>
        <v/>
      </c>
      <c r="C188" s="467" t="str">
        <f>IF(AND(Projektgrundlagen!$I$25,'D Leistungen'!M157=TRUE),'D Leistungen'!H157,"")</f>
        <v/>
      </c>
      <c r="D188" s="467" t="str">
        <f>IF(AND(Projektgrundlagen!$I$25,'D Leistungen'!M157=TRUE),'D Leistungen'!I157,"")</f>
        <v/>
      </c>
      <c r="E188" s="467" t="str">
        <f>IF(AND(Projektgrundlagen!$I$25,'D Leistungen'!M157=TRUE),'D Leistungen'!J157,"")</f>
        <v/>
      </c>
      <c r="F188" s="467" t="str">
        <f>IF(AND(Projektgrundlagen!$I$25,'D Leistungen'!M157=TRUE),'D Leistungen'!K157,"")</f>
        <v/>
      </c>
      <c r="G188" s="474"/>
      <c r="H188" s="475"/>
    </row>
    <row r="189" spans="2:8" ht="15">
      <c r="B189" t="str">
        <f>IF(AND(Projektgrundlagen!$I$25,'D Leistungen'!M158=TRUE),'D Leistungen'!C158&amp;" "&amp;'D Leistungen'!F158&amp;" "&amp;'D Leistungen'!F159,"")</f>
        <v/>
      </c>
      <c r="C189" s="467" t="str">
        <f>IF(AND(Projektgrundlagen!$I$25,'D Leistungen'!M158=TRUE),'D Leistungen'!H158,"")</f>
        <v/>
      </c>
      <c r="D189" s="467" t="str">
        <f>IF(AND(Projektgrundlagen!$I$25,'D Leistungen'!M158=TRUE),'D Leistungen'!I158,"")</f>
        <v/>
      </c>
      <c r="E189" s="467" t="str">
        <f>IF(AND(Projektgrundlagen!$I$25,'D Leistungen'!M158=TRUE),'D Leistungen'!J158,"")</f>
        <v/>
      </c>
      <c r="F189" s="467" t="str">
        <f>IF(AND(Projektgrundlagen!$I$25,'D Leistungen'!M158=TRUE),'D Leistungen'!K158,"")</f>
        <v/>
      </c>
      <c r="G189" s="474"/>
      <c r="H189" s="475"/>
    </row>
    <row r="190" spans="2:8" ht="15">
      <c r="B190" t="str">
        <f>IF(AND(Projektgrundlagen!$I$25,'D Leistungen'!M159=TRUE),'D Leistungen'!C159&amp;" "&amp;'D Leistungen'!F159&amp;" "&amp;'D Leistungen'!F160,"")</f>
        <v/>
      </c>
      <c r="C190" s="467" t="str">
        <f>IF(AND(Projektgrundlagen!$I$25,'D Leistungen'!M159=TRUE),'D Leistungen'!H159,"")</f>
        <v/>
      </c>
      <c r="D190" s="467" t="str">
        <f>IF(AND(Projektgrundlagen!$I$25,'D Leistungen'!M159=TRUE),'D Leistungen'!I159,"")</f>
        <v/>
      </c>
      <c r="E190" s="467" t="str">
        <f>IF(AND(Projektgrundlagen!$I$25,'D Leistungen'!M159=TRUE),'D Leistungen'!J159,"")</f>
        <v/>
      </c>
      <c r="F190" s="467" t="str">
        <f>IF(AND(Projektgrundlagen!$I$25,'D Leistungen'!M159=TRUE),'D Leistungen'!K159,"")</f>
        <v/>
      </c>
      <c r="G190" s="474"/>
      <c r="H190" s="475"/>
    </row>
    <row r="191" spans="2:8" ht="15">
      <c r="B191" t="str">
        <f>IF(AND(Projektgrundlagen!$I$25,'D Leistungen'!M160=TRUE),'D Leistungen'!C160&amp;" "&amp;'D Leistungen'!F160&amp;" "&amp;'D Leistungen'!F161,"")</f>
        <v/>
      </c>
      <c r="C191" s="467" t="str">
        <f>IF(AND(Projektgrundlagen!$I$25,'D Leistungen'!M160=TRUE),'D Leistungen'!H160,"")</f>
        <v/>
      </c>
      <c r="D191" s="467" t="str">
        <f>IF(AND(Projektgrundlagen!$I$25,'D Leistungen'!M160=TRUE),'D Leistungen'!I160,"")</f>
        <v/>
      </c>
      <c r="E191" s="467" t="str">
        <f>IF(AND(Projektgrundlagen!$I$25,'D Leistungen'!M160=TRUE),'D Leistungen'!J160,"")</f>
        <v/>
      </c>
      <c r="F191" s="467" t="str">
        <f>IF(AND(Projektgrundlagen!$I$25,'D Leistungen'!M160=TRUE),'D Leistungen'!K160,"")</f>
        <v/>
      </c>
      <c r="G191" s="474"/>
      <c r="H191" s="475"/>
    </row>
    <row r="192" spans="2:8" ht="15">
      <c r="B192" t="str">
        <f>IF(AND(Projektgrundlagen!$I$25,'D Leistungen'!M161=TRUE),'D Leistungen'!C161&amp;" "&amp;'D Leistungen'!F161&amp;" "&amp;'D Leistungen'!F162,"")</f>
        <v/>
      </c>
      <c r="C192" s="467" t="str">
        <f>IF(AND(Projektgrundlagen!$I$25,'D Leistungen'!M161=TRUE),'D Leistungen'!H161,"")</f>
        <v/>
      </c>
      <c r="D192" s="467" t="str">
        <f>IF(AND(Projektgrundlagen!$I$25,'D Leistungen'!M161=TRUE),'D Leistungen'!I161,"")</f>
        <v/>
      </c>
      <c r="E192" s="467" t="str">
        <f>IF(AND(Projektgrundlagen!$I$25,'D Leistungen'!M161=TRUE),'D Leistungen'!J161,"")</f>
        <v/>
      </c>
      <c r="F192" s="467" t="str">
        <f>IF(AND(Projektgrundlagen!$I$25,'D Leistungen'!M161=TRUE),'D Leistungen'!K161,"")</f>
        <v/>
      </c>
      <c r="G192" s="474"/>
      <c r="H192" s="475"/>
    </row>
    <row r="193" spans="2:8" ht="15">
      <c r="B193" t="str">
        <f>IF(AND(Projektgrundlagen!$I$25,'D Leistungen'!M162=TRUE),'D Leistungen'!C162&amp;" "&amp;'D Leistungen'!F162&amp;" "&amp;'D Leistungen'!F163,"")</f>
        <v/>
      </c>
      <c r="C193" s="467" t="str">
        <f>IF(AND(Projektgrundlagen!$I$25,'D Leistungen'!M162=TRUE),'D Leistungen'!H162,"")</f>
        <v/>
      </c>
      <c r="D193" s="467" t="str">
        <f>IF(AND(Projektgrundlagen!$I$25,'D Leistungen'!M162=TRUE),'D Leistungen'!I162,"")</f>
        <v/>
      </c>
      <c r="E193" s="467" t="str">
        <f>IF(AND(Projektgrundlagen!$I$25,'D Leistungen'!M162=TRUE),'D Leistungen'!J162,"")</f>
        <v/>
      </c>
      <c r="F193" s="467" t="str">
        <f>IF(AND(Projektgrundlagen!$I$25,'D Leistungen'!M162=TRUE),'D Leistungen'!K162,"")</f>
        <v/>
      </c>
      <c r="G193" s="474"/>
      <c r="H193" s="475"/>
    </row>
    <row r="194" spans="2:8" ht="15">
      <c r="B194" t="str">
        <f>IF(AND(Projektgrundlagen!$I$25,'D Leistungen'!M163=TRUE),'D Leistungen'!C163&amp;" "&amp;'D Leistungen'!F163&amp;" "&amp;'D Leistungen'!F164,"")</f>
        <v/>
      </c>
      <c r="C194" s="467" t="str">
        <f>IF(AND(Projektgrundlagen!$I$25,'D Leistungen'!M163=TRUE),'D Leistungen'!H163,"")</f>
        <v/>
      </c>
      <c r="D194" s="467" t="str">
        <f>IF(AND(Projektgrundlagen!$I$25,'D Leistungen'!M163=TRUE),'D Leistungen'!I163,"")</f>
        <v/>
      </c>
      <c r="E194" s="467" t="str">
        <f>IF(AND(Projektgrundlagen!$I$25,'D Leistungen'!M163=TRUE),'D Leistungen'!J163,"")</f>
        <v/>
      </c>
      <c r="F194" s="467" t="str">
        <f>IF(AND(Projektgrundlagen!$I$25,'D Leistungen'!M163=TRUE),'D Leistungen'!K163,"")</f>
        <v/>
      </c>
      <c r="G194" s="474"/>
      <c r="H194" s="475"/>
    </row>
    <row r="195" spans="2:8" ht="15">
      <c r="B195" t="str">
        <f>IF(AND(Projektgrundlagen!$I$25,'D Leistungen'!M164=TRUE),'D Leistungen'!C164&amp;" "&amp;'D Leistungen'!F164&amp;" "&amp;'D Leistungen'!F165,"")</f>
        <v/>
      </c>
      <c r="C195" s="467" t="str">
        <f>IF(AND(Projektgrundlagen!$I$25,'D Leistungen'!M164=TRUE),'D Leistungen'!H164,"")</f>
        <v/>
      </c>
      <c r="D195" s="467" t="str">
        <f>IF(AND(Projektgrundlagen!$I$25,'D Leistungen'!M164=TRUE),'D Leistungen'!I164,"")</f>
        <v/>
      </c>
      <c r="E195" s="467" t="str">
        <f>IF(AND(Projektgrundlagen!$I$25,'D Leistungen'!M164=TRUE),'D Leistungen'!J164,"")</f>
        <v/>
      </c>
      <c r="F195" s="467" t="str">
        <f>IF(AND(Projektgrundlagen!$I$25,'D Leistungen'!M164=TRUE),'D Leistungen'!K164,"")</f>
        <v/>
      </c>
      <c r="G195" s="474"/>
      <c r="H195" s="475"/>
    </row>
    <row r="196" spans="2:8" ht="15">
      <c r="B196" t="str">
        <f>IF(AND(Projektgrundlagen!$I$25,'D Leistungen'!M165=TRUE),'D Leistungen'!C165&amp;" "&amp;'D Leistungen'!F165&amp;" "&amp;'D Leistungen'!F166,"")</f>
        <v/>
      </c>
      <c r="C196" s="467" t="str">
        <f>IF(AND(Projektgrundlagen!$I$25,'D Leistungen'!M165=TRUE),'D Leistungen'!H165,"")</f>
        <v/>
      </c>
      <c r="D196" s="467" t="str">
        <f>IF(AND(Projektgrundlagen!$I$25,'D Leistungen'!M165=TRUE),'D Leistungen'!I165,"")</f>
        <v/>
      </c>
      <c r="E196" s="467" t="str">
        <f>IF(AND(Projektgrundlagen!$I$25,'D Leistungen'!M165=TRUE),'D Leistungen'!J165,"")</f>
        <v/>
      </c>
      <c r="F196" s="467" t="str">
        <f>IF(AND(Projektgrundlagen!$I$25,'D Leistungen'!M165=TRUE),'D Leistungen'!K165,"")</f>
        <v/>
      </c>
      <c r="G196" s="474"/>
      <c r="H196" s="475"/>
    </row>
    <row r="197" spans="2:8" ht="15">
      <c r="B197" t="str">
        <f>IF(AND(Projektgrundlagen!$I$25,'D Leistungen'!M166=TRUE),'D Leistungen'!C166&amp;" "&amp;'D Leistungen'!F166&amp;" "&amp;'D Leistungen'!F167,"")</f>
        <v/>
      </c>
      <c r="C197" s="467" t="str">
        <f>IF(AND(Projektgrundlagen!$I$25,'D Leistungen'!M166=TRUE),'D Leistungen'!H166,"")</f>
        <v/>
      </c>
      <c r="D197" s="467" t="str">
        <f>IF(AND(Projektgrundlagen!$I$25,'D Leistungen'!M166=TRUE),'D Leistungen'!I166,"")</f>
        <v/>
      </c>
      <c r="E197" s="467" t="str">
        <f>IF(AND(Projektgrundlagen!$I$25,'D Leistungen'!M166=TRUE),'D Leistungen'!J166,"")</f>
        <v/>
      </c>
      <c r="F197" s="467" t="str">
        <f>IF(AND(Projektgrundlagen!$I$25,'D Leistungen'!M166=TRUE),'D Leistungen'!K166,"")</f>
        <v/>
      </c>
      <c r="G197" s="474"/>
      <c r="H197" s="475"/>
    </row>
    <row r="198" spans="2:8" ht="15">
      <c r="B198" t="str">
        <f>IF(AND(Projektgrundlagen!$I$25,'D Leistungen'!M167=TRUE),'D Leistungen'!C167&amp;" "&amp;'D Leistungen'!F167&amp;" "&amp;'D Leistungen'!F168,"")</f>
        <v/>
      </c>
      <c r="C198" s="467" t="str">
        <f>IF(AND(Projektgrundlagen!$I$25,'D Leistungen'!M167=TRUE),'D Leistungen'!H167,"")</f>
        <v/>
      </c>
      <c r="D198" s="467" t="str">
        <f>IF(AND(Projektgrundlagen!$I$25,'D Leistungen'!M167=TRUE),'D Leistungen'!I167,"")</f>
        <v/>
      </c>
      <c r="E198" s="467" t="str">
        <f>IF(AND(Projektgrundlagen!$I$25,'D Leistungen'!M167=TRUE),'D Leistungen'!J167,"")</f>
        <v/>
      </c>
      <c r="F198" s="467" t="str">
        <f>IF(AND(Projektgrundlagen!$I$25,'D Leistungen'!M167=TRUE),'D Leistungen'!K167,"")</f>
        <v/>
      </c>
      <c r="G198" s="474"/>
      <c r="H198" s="475"/>
    </row>
    <row r="199" spans="2:8" ht="15">
      <c r="B199" t="str">
        <f>IF(AND(Projektgrundlagen!$I$25,'D Leistungen'!M168=TRUE),'D Leistungen'!C168&amp;" "&amp;'D Leistungen'!F168&amp;" "&amp;'D Leistungen'!F169,"")</f>
        <v/>
      </c>
      <c r="C199" s="467" t="str">
        <f>IF(AND(Projektgrundlagen!$I$25,'D Leistungen'!M168=TRUE),'D Leistungen'!H168,"")</f>
        <v/>
      </c>
      <c r="D199" s="467" t="str">
        <f>IF(AND(Projektgrundlagen!$I$25,'D Leistungen'!M168=TRUE),'D Leistungen'!I168,"")</f>
        <v/>
      </c>
      <c r="E199" s="467" t="str">
        <f>IF(AND(Projektgrundlagen!$I$25,'D Leistungen'!M168=TRUE),'D Leistungen'!J168,"")</f>
        <v/>
      </c>
      <c r="F199" s="467" t="str">
        <f>IF(AND(Projektgrundlagen!$I$25,'D Leistungen'!M168=TRUE),'D Leistungen'!K168,"")</f>
        <v/>
      </c>
      <c r="G199" s="474"/>
      <c r="H199" s="475"/>
    </row>
    <row r="200" spans="2:8" ht="15">
      <c r="B200" t="str">
        <f>IF(AND(Projektgrundlagen!$I$25,'D Leistungen'!M169=TRUE),'D Leistungen'!C169&amp;" "&amp;'D Leistungen'!F169&amp;" "&amp;'D Leistungen'!F170,"")</f>
        <v/>
      </c>
      <c r="C200" s="467" t="str">
        <f>IF(AND(Projektgrundlagen!$I$25,'D Leistungen'!M169=TRUE),'D Leistungen'!H169,"")</f>
        <v/>
      </c>
      <c r="D200" s="467" t="str">
        <f>IF(AND(Projektgrundlagen!$I$25,'D Leistungen'!M169=TRUE),'D Leistungen'!I169,"")</f>
        <v/>
      </c>
      <c r="E200" s="467" t="str">
        <f>IF(AND(Projektgrundlagen!$I$25,'D Leistungen'!M169=TRUE),'D Leistungen'!J169,"")</f>
        <v/>
      </c>
      <c r="F200" s="467" t="str">
        <f>IF(AND(Projektgrundlagen!$I$25,'D Leistungen'!M169=TRUE),'D Leistungen'!K169,"")</f>
        <v/>
      </c>
      <c r="G200" s="474"/>
      <c r="H200" s="475"/>
    </row>
    <row r="201" spans="2:8" ht="15">
      <c r="C201" s="467"/>
      <c r="D201" s="474"/>
      <c r="E201" s="475"/>
    </row>
    <row r="202" spans="2:8" ht="15">
      <c r="C202" s="467"/>
      <c r="D202" s="474"/>
      <c r="E202" s="475"/>
    </row>
    <row r="203" spans="2:8" ht="15">
      <c r="C203" s="467"/>
      <c r="D203" s="474"/>
      <c r="E203" s="475"/>
    </row>
    <row r="204" spans="2:8" ht="15">
      <c r="C204" s="467"/>
      <c r="D204" s="474"/>
      <c r="E204" s="475"/>
    </row>
    <row r="205" spans="2:8" ht="15">
      <c r="C205" s="467"/>
      <c r="D205" s="474"/>
    </row>
    <row r="206" spans="2:8" ht="15">
      <c r="C206" s="467"/>
      <c r="D206" s="474"/>
    </row>
    <row r="207" spans="2:8">
      <c r="C207" s="467"/>
    </row>
    <row r="208" spans="2:8">
      <c r="C208" s="467"/>
    </row>
    <row r="209" spans="2:3">
      <c r="C209" s="467"/>
    </row>
    <row r="210" spans="2:3">
      <c r="C210" s="467"/>
    </row>
    <row r="211" spans="2:3">
      <c r="B211" s="470"/>
      <c r="C211" s="467"/>
    </row>
    <row r="212" spans="2:3">
      <c r="B212" s="470"/>
      <c r="C212" s="467"/>
    </row>
    <row r="213" spans="2:3">
      <c r="B213" s="470"/>
      <c r="C213" s="467"/>
    </row>
    <row r="214" spans="2:3">
      <c r="B214" s="470"/>
      <c r="C214" s="467"/>
    </row>
    <row r="215" spans="2:3">
      <c r="B215" s="470"/>
      <c r="C215" s="467"/>
    </row>
    <row r="216" spans="2:3">
      <c r="B216" s="470"/>
      <c r="C216" s="467"/>
    </row>
    <row r="217" spans="2:3">
      <c r="C217" s="467"/>
    </row>
    <row r="218" spans="2:3">
      <c r="C218" s="467"/>
    </row>
    <row r="219" spans="2:3">
      <c r="C219" s="467"/>
    </row>
    <row r="220" spans="2:3">
      <c r="C220" s="467"/>
    </row>
  </sheetData>
  <sheetProtection sheet="1" objects="1" scenarios="1"/>
  <pageMargins left="0.7" right="0.7" top="0.78740157499999996" bottom="0.78740157499999996" header="0.3" footer="0.3"/>
  <pageSetup scale="65" fitToHeight="0"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14</vt:i4>
      </vt:variant>
    </vt:vector>
  </HeadingPairs>
  <TitlesOfParts>
    <vt:vector size="19" baseType="lpstr">
      <vt:lpstr>Projektgrundlagen</vt:lpstr>
      <vt:lpstr>D Leistungen</vt:lpstr>
      <vt:lpstr>E Honorarberechnung</vt:lpstr>
      <vt:lpstr>F Honorarübersicht</vt:lpstr>
      <vt:lpstr>G Honorarabrechnung</vt:lpstr>
      <vt:lpstr>an_summe_angebot</vt:lpstr>
      <vt:lpstr>'D Leistungen'!Druckbereich</vt:lpstr>
      <vt:lpstr>'E Honorarberechnung'!Druckbereich</vt:lpstr>
      <vt:lpstr>'F Honorarübersicht'!Druckbereich</vt:lpstr>
      <vt:lpstr>'G Honorarabrechnung'!Druckbereich</vt:lpstr>
      <vt:lpstr>Projektgrundlagen!Druckbereich</vt:lpstr>
      <vt:lpstr>'D Leistungen'!Drucktitel</vt:lpstr>
      <vt:lpstr>'E Honorarberechnung'!Drucktitel</vt:lpstr>
      <vt:lpstr>'F Honorarübersicht'!Drucktitel</vt:lpstr>
      <vt:lpstr>'G Honorarabrechnung'!Drucktitel</vt:lpstr>
      <vt:lpstr>Link_E_Honorar</vt:lpstr>
      <vt:lpstr>Link_F_Uebersicht</vt:lpstr>
      <vt:lpstr>Link_G_Abrechnung</vt:lpstr>
      <vt:lpstr>Link_StBD1_BesLstg</vt:lpstr>
    </vt:vector>
  </TitlesOfParts>
  <Company>Staatsbauverwaltung Bayern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Referat-23@stmb.bayern.de</dc:creator>
  <cp:lastModifiedBy>Engelbracht, Kay (StBA München 2)</cp:lastModifiedBy>
  <cp:lastPrinted>2023-02-25T12:35:57Z</cp:lastPrinted>
  <dcterms:created xsi:type="dcterms:W3CDTF">2015-04-17T04:22:38Z</dcterms:created>
  <dcterms:modified xsi:type="dcterms:W3CDTF">2026-02-24T08:38:07Z</dcterms:modified>
</cp:coreProperties>
</file>